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9.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bookViews>
    <workbookView xWindow="-15" yWindow="-15" windowWidth="7680" windowHeight="8295" tabRatio="877" firstSheet="4" activeTab="13"/>
  </bookViews>
  <sheets>
    <sheet name="NVVR" sheetId="62" r:id="rId1"/>
    <sheet name="negdsen tosov" sheetId="72" r:id="rId2"/>
    <sheet name="tovlorson tosov" sheetId="73" r:id="rId3"/>
    <sheet name="tosviin orlogo zarlaga" sheetId="74" r:id="rId4"/>
    <sheet name="tatvariin orlogo" sheetId="75" r:id="rId5"/>
    <sheet name="or avlaga_oron nutag" sheetId="76" r:id="rId6"/>
    <sheet name="Industry" sheetId="77" r:id="rId7"/>
    <sheet name="hor" sheetId="66" r:id="rId8"/>
    <sheet name="horsum" sheetId="67" r:id="rId9"/>
    <sheet name="telsum " sheetId="68" r:id="rId10"/>
    <sheet name="tel" sheetId="69" r:id="rId11"/>
    <sheet name="niigmiin daatgal" sheetId="59" r:id="rId12"/>
    <sheet name="niigmiin daatgal 1" sheetId="60" r:id="rId13"/>
    <sheet name="une" sheetId="65" r:id="rId14"/>
    <sheet name="bank" sheetId="58" r:id="rId15"/>
    <sheet name="ervvl mend" sheetId="70" r:id="rId16"/>
    <sheet name="gemt hereg" sheetId="71" r:id="rId17"/>
  </sheets>
  <externalReferences>
    <externalReference r:id="rId18"/>
  </externalReferences>
  <definedNames>
    <definedName name="_Sort" localSheetId="0" hidden="1">#REF!</definedName>
    <definedName name="_Sort" localSheetId="13" hidden="1">#REF!</definedName>
    <definedName name="_Sort" hidden="1">#REF!</definedName>
    <definedName name="_xlnm.Print_Area" localSheetId="15">'ervvl mend'!$A$1:$I$70</definedName>
    <definedName name="_xlnm.Print_Area" localSheetId="7">hor!$1:$1048576</definedName>
    <definedName name="_xlnm.Print_Titles" localSheetId="5">'or avlaga_oron nutag'!$A:$A</definedName>
  </definedNames>
  <calcPr calcId="144525"/>
</workbook>
</file>

<file path=xl/calcChain.xml><?xml version="1.0" encoding="utf-8"?>
<calcChain xmlns="http://schemas.openxmlformats.org/spreadsheetml/2006/main">
  <c r="F11" i="77" l="1"/>
  <c r="I11" i="77"/>
  <c r="F12" i="77"/>
  <c r="I12" i="77"/>
  <c r="F13" i="77"/>
  <c r="I13" i="77"/>
  <c r="F14" i="77"/>
  <c r="I14" i="77"/>
  <c r="F15" i="77"/>
  <c r="I15" i="77"/>
  <c r="F16" i="77"/>
  <c r="I16" i="77"/>
  <c r="F17" i="77"/>
  <c r="I17" i="77"/>
  <c r="F18" i="77"/>
  <c r="I18" i="77"/>
  <c r="F19" i="77"/>
  <c r="I19" i="77"/>
  <c r="D20" i="77"/>
  <c r="F20" i="77" s="1"/>
  <c r="E20" i="77"/>
  <c r="G20" i="77"/>
  <c r="H20" i="77"/>
  <c r="I20" i="77" s="1"/>
  <c r="S8" i="76"/>
  <c r="AK8" i="76"/>
  <c r="BA8" i="76"/>
  <c r="BB8" i="76"/>
  <c r="BD8" i="76"/>
  <c r="BE8" i="76"/>
  <c r="BF8" i="76"/>
  <c r="BG8" i="76"/>
  <c r="BH8" i="76"/>
  <c r="BI8" i="76"/>
  <c r="BJ8" i="76"/>
  <c r="BK8" i="76"/>
  <c r="BL8" i="76"/>
  <c r="BM8" i="76"/>
  <c r="BN8" i="76"/>
  <c r="BO8" i="76"/>
  <c r="BP8" i="76"/>
  <c r="BQ8" i="76"/>
  <c r="BR8" i="76"/>
  <c r="S9" i="76"/>
  <c r="AK9" i="76"/>
  <c r="BA9" i="76"/>
  <c r="BB9" i="76"/>
  <c r="BD9" i="76"/>
  <c r="BE9" i="76"/>
  <c r="BF9" i="76"/>
  <c r="BG9" i="76"/>
  <c r="BR9" i="76" s="1"/>
  <c r="BH9" i="76"/>
  <c r="BI9" i="76"/>
  <c r="BJ9" i="76"/>
  <c r="BK9" i="76"/>
  <c r="BL9" i="76"/>
  <c r="BM9" i="76"/>
  <c r="BN9" i="76"/>
  <c r="BO9" i="76"/>
  <c r="BP9" i="76"/>
  <c r="BQ9" i="76"/>
  <c r="AK10" i="76"/>
  <c r="BA10" i="76"/>
  <c r="BB10" i="76"/>
  <c r="BD10" i="76"/>
  <c r="BR10" i="76" s="1"/>
  <c r="BE10" i="76"/>
  <c r="BF10" i="76"/>
  <c r="BG10" i="76"/>
  <c r="BH10" i="76"/>
  <c r="BI10" i="76"/>
  <c r="BJ10" i="76"/>
  <c r="BK10" i="76"/>
  <c r="BL10" i="76"/>
  <c r="BM10" i="76"/>
  <c r="BN10" i="76"/>
  <c r="BO10" i="76"/>
  <c r="BP10" i="76"/>
  <c r="BQ10" i="76"/>
  <c r="AK11" i="76"/>
  <c r="BA11" i="76"/>
  <c r="BB11" i="76"/>
  <c r="BD11" i="76"/>
  <c r="BE11" i="76"/>
  <c r="BF11" i="76"/>
  <c r="BG11" i="76"/>
  <c r="BR11" i="76" s="1"/>
  <c r="BH11" i="76"/>
  <c r="BI11" i="76"/>
  <c r="BJ11" i="76"/>
  <c r="BK11" i="76"/>
  <c r="BL11" i="76"/>
  <c r="BM11" i="76"/>
  <c r="BN11" i="76"/>
  <c r="BO11" i="76"/>
  <c r="BP11" i="76"/>
  <c r="BQ11" i="76"/>
  <c r="AK12" i="76"/>
  <c r="BA12" i="76"/>
  <c r="BB12" i="76"/>
  <c r="BD12" i="76"/>
  <c r="BR12" i="76" s="1"/>
  <c r="BE12" i="76"/>
  <c r="BF12" i="76"/>
  <c r="BG12" i="76"/>
  <c r="BH12" i="76"/>
  <c r="BI12" i="76"/>
  <c r="BJ12" i="76"/>
  <c r="BK12" i="76"/>
  <c r="BL12" i="76"/>
  <c r="BM12" i="76"/>
  <c r="BN12" i="76"/>
  <c r="BO12" i="76"/>
  <c r="BP12" i="76"/>
  <c r="BQ12" i="76"/>
  <c r="AK13" i="76"/>
  <c r="BA13" i="76"/>
  <c r="BB13" i="76"/>
  <c r="BD13" i="76"/>
  <c r="BE13" i="76"/>
  <c r="BF13" i="76"/>
  <c r="BG13" i="76"/>
  <c r="BR13" i="76" s="1"/>
  <c r="BH13" i="76"/>
  <c r="BI13" i="76"/>
  <c r="BJ13" i="76"/>
  <c r="BK13" i="76"/>
  <c r="BL13" i="76"/>
  <c r="BM13" i="76"/>
  <c r="BN13" i="76"/>
  <c r="BO13" i="76"/>
  <c r="BP13" i="76"/>
  <c r="BQ13" i="76"/>
  <c r="AK14" i="76"/>
  <c r="BA14" i="76"/>
  <c r="BB14" i="76"/>
  <c r="BD14" i="76"/>
  <c r="BR14" i="76" s="1"/>
  <c r="BE14" i="76"/>
  <c r="BF14" i="76"/>
  <c r="BG14" i="76"/>
  <c r="BH14" i="76"/>
  <c r="BI14" i="76"/>
  <c r="BJ14" i="76"/>
  <c r="BK14" i="76"/>
  <c r="BL14" i="76"/>
  <c r="BM14" i="76"/>
  <c r="BN14" i="76"/>
  <c r="BO14" i="76"/>
  <c r="BP14" i="76"/>
  <c r="BQ14" i="76"/>
  <c r="AK15" i="76"/>
  <c r="BA15" i="76"/>
  <c r="BB15" i="76"/>
  <c r="BD15" i="76"/>
  <c r="BE15" i="76"/>
  <c r="BF15" i="76"/>
  <c r="BG15" i="76"/>
  <c r="BR15" i="76" s="1"/>
  <c r="BH15" i="76"/>
  <c r="BI15" i="76"/>
  <c r="BJ15" i="76"/>
  <c r="BK15" i="76"/>
  <c r="BL15" i="76"/>
  <c r="BM15" i="76"/>
  <c r="BN15" i="76"/>
  <c r="BO15" i="76"/>
  <c r="BP15" i="76"/>
  <c r="BQ15" i="76"/>
  <c r="AK16" i="76"/>
  <c r="BA16" i="76"/>
  <c r="BB16" i="76"/>
  <c r="BD16" i="76"/>
  <c r="BR16" i="76" s="1"/>
  <c r="BE16" i="76"/>
  <c r="BF16" i="76"/>
  <c r="BG16" i="76"/>
  <c r="BH16" i="76"/>
  <c r="BI16" i="76"/>
  <c r="BJ16" i="76"/>
  <c r="BK16" i="76"/>
  <c r="BL16" i="76"/>
  <c r="BM16" i="76"/>
  <c r="BN16" i="76"/>
  <c r="BO16" i="76"/>
  <c r="BP16" i="76"/>
  <c r="BQ16" i="76"/>
  <c r="AK17" i="76"/>
  <c r="BA17" i="76"/>
  <c r="BB17" i="76"/>
  <c r="BD17" i="76"/>
  <c r="BE17" i="76"/>
  <c r="BF17" i="76"/>
  <c r="BG17" i="76"/>
  <c r="BR17" i="76" s="1"/>
  <c r="BH17" i="76"/>
  <c r="BI17" i="76"/>
  <c r="BJ17" i="76"/>
  <c r="BK17" i="76"/>
  <c r="BL17" i="76"/>
  <c r="BM17" i="76"/>
  <c r="BN17" i="76"/>
  <c r="BO17" i="76"/>
  <c r="BP17" i="76"/>
  <c r="BQ17" i="76"/>
  <c r="S18" i="76"/>
  <c r="AK18" i="76"/>
  <c r="BA18" i="76"/>
  <c r="BB18" i="76"/>
  <c r="BD18" i="76"/>
  <c r="BR18" i="76" s="1"/>
  <c r="BE18" i="76"/>
  <c r="BF18" i="76"/>
  <c r="BG18" i="76"/>
  <c r="BH18" i="76"/>
  <c r="BI18" i="76"/>
  <c r="BJ18" i="76"/>
  <c r="BK18" i="76"/>
  <c r="BL18" i="76"/>
  <c r="BM18" i="76"/>
  <c r="BN18" i="76"/>
  <c r="BO18" i="76"/>
  <c r="BP18" i="76"/>
  <c r="BQ18" i="76"/>
  <c r="AK19" i="76"/>
  <c r="BA19" i="76"/>
  <c r="BB19" i="76"/>
  <c r="BD19" i="76"/>
  <c r="BE19" i="76"/>
  <c r="BF19" i="76"/>
  <c r="BG19" i="76"/>
  <c r="BH19" i="76"/>
  <c r="BI19" i="76"/>
  <c r="BJ19" i="76"/>
  <c r="BK19" i="76"/>
  <c r="BL19" i="76"/>
  <c r="BM19" i="76"/>
  <c r="BN19" i="76"/>
  <c r="BO19" i="76"/>
  <c r="BP19" i="76"/>
  <c r="BQ19" i="76"/>
  <c r="BR19" i="76"/>
  <c r="AK20" i="76"/>
  <c r="BA20" i="76"/>
  <c r="BB20" i="76"/>
  <c r="BD20" i="76"/>
  <c r="BR20" i="76" s="1"/>
  <c r="BE20" i="76"/>
  <c r="BF20" i="76"/>
  <c r="BG20" i="76"/>
  <c r="BH20" i="76"/>
  <c r="BI20" i="76"/>
  <c r="BJ20" i="76"/>
  <c r="BK20" i="76"/>
  <c r="BL20" i="76"/>
  <c r="BM20" i="76"/>
  <c r="BN20" i="76"/>
  <c r="BO20" i="76"/>
  <c r="BP20" i="76"/>
  <c r="BQ20" i="76"/>
  <c r="AK21" i="76"/>
  <c r="BA21" i="76"/>
  <c r="BB21" i="76"/>
  <c r="BD21" i="76"/>
  <c r="BE21" i="76"/>
  <c r="BF21" i="76"/>
  <c r="BG21" i="76"/>
  <c r="BH21" i="76"/>
  <c r="BI21" i="76"/>
  <c r="BJ21" i="76"/>
  <c r="BK21" i="76"/>
  <c r="BL21" i="76"/>
  <c r="BM21" i="76"/>
  <c r="BN21" i="76"/>
  <c r="BO21" i="76"/>
  <c r="BP21" i="76"/>
  <c r="BQ21" i="76"/>
  <c r="BR21" i="76"/>
  <c r="AK22" i="76"/>
  <c r="BA22" i="76"/>
  <c r="BB22" i="76"/>
  <c r="BD22" i="76"/>
  <c r="BR22" i="76" s="1"/>
  <c r="BE22" i="76"/>
  <c r="BF22" i="76"/>
  <c r="BG22" i="76"/>
  <c r="BH22" i="76"/>
  <c r="BI22" i="76"/>
  <c r="BJ22" i="76"/>
  <c r="BK22" i="76"/>
  <c r="BL22" i="76"/>
  <c r="BM22" i="76"/>
  <c r="BN22" i="76"/>
  <c r="BO22" i="76"/>
  <c r="BP22" i="76"/>
  <c r="BQ22" i="76"/>
  <c r="AK23" i="76"/>
  <c r="BA23" i="76"/>
  <c r="BB23" i="76"/>
  <c r="BD23" i="76"/>
  <c r="BE23" i="76"/>
  <c r="BF23" i="76"/>
  <c r="BG23" i="76"/>
  <c r="BH23" i="76"/>
  <c r="BI23" i="76"/>
  <c r="BJ23" i="76"/>
  <c r="BK23" i="76"/>
  <c r="BL23" i="76"/>
  <c r="BM23" i="76"/>
  <c r="BN23" i="76"/>
  <c r="BO23" i="76"/>
  <c r="BP23" i="76"/>
  <c r="BQ23" i="76"/>
  <c r="BR23" i="76"/>
  <c r="AK24" i="76"/>
  <c r="BA24" i="76"/>
  <c r="BB24" i="76"/>
  <c r="BD24" i="76"/>
  <c r="BR24" i="76" s="1"/>
  <c r="BE24" i="76"/>
  <c r="BF24" i="76"/>
  <c r="BG24" i="76"/>
  <c r="BH24" i="76"/>
  <c r="BI24" i="76"/>
  <c r="BJ24" i="76"/>
  <c r="BK24" i="76"/>
  <c r="BL24" i="76"/>
  <c r="BM24" i="76"/>
  <c r="BN24" i="76"/>
  <c r="BO24" i="76"/>
  <c r="BP24" i="76"/>
  <c r="BQ24" i="76"/>
  <c r="S25" i="76"/>
  <c r="AK25" i="76"/>
  <c r="BA25" i="76"/>
  <c r="BB25" i="76"/>
  <c r="BD25" i="76"/>
  <c r="BR25" i="76" s="1"/>
  <c r="BE25" i="76"/>
  <c r="BF25" i="76"/>
  <c r="BG25" i="76"/>
  <c r="BH25" i="76"/>
  <c r="BI25" i="76"/>
  <c r="BJ25" i="76"/>
  <c r="BK25" i="76"/>
  <c r="BL25" i="76"/>
  <c r="BM25" i="76"/>
  <c r="BN25" i="76"/>
  <c r="BO25" i="76"/>
  <c r="BP25" i="76"/>
  <c r="BQ25" i="76"/>
  <c r="AK26" i="76"/>
  <c r="BA26" i="76"/>
  <c r="BB26" i="76"/>
  <c r="BD26" i="76"/>
  <c r="BE26" i="76"/>
  <c r="BF26" i="76"/>
  <c r="BG26" i="76"/>
  <c r="BR26" i="76" s="1"/>
  <c r="BH26" i="76"/>
  <c r="BI26" i="76"/>
  <c r="BJ26" i="76"/>
  <c r="BK26" i="76"/>
  <c r="BL26" i="76"/>
  <c r="BM26" i="76"/>
  <c r="BN26" i="76"/>
  <c r="BO26" i="76"/>
  <c r="BP26" i="76"/>
  <c r="BQ26" i="76"/>
  <c r="AK27" i="76"/>
  <c r="BA27" i="76"/>
  <c r="BB27" i="76"/>
  <c r="BD27" i="76"/>
  <c r="BR27" i="76" s="1"/>
  <c r="BE27" i="76"/>
  <c r="BF27" i="76"/>
  <c r="BG27" i="76"/>
  <c r="BH27" i="76"/>
  <c r="BI27" i="76"/>
  <c r="BJ27" i="76"/>
  <c r="BK27" i="76"/>
  <c r="BL27" i="76"/>
  <c r="BM27" i="76"/>
  <c r="BN27" i="76"/>
  <c r="BO27" i="76"/>
  <c r="BP27" i="76"/>
  <c r="BQ27" i="76"/>
  <c r="AK28" i="76"/>
  <c r="BA28" i="76"/>
  <c r="BB28" i="76"/>
  <c r="BD28" i="76"/>
  <c r="BE28" i="76"/>
  <c r="BF28" i="76"/>
  <c r="BG28" i="76"/>
  <c r="BR28" i="76" s="1"/>
  <c r="BH28" i="76"/>
  <c r="BI28" i="76"/>
  <c r="BJ28" i="76"/>
  <c r="BK28" i="76"/>
  <c r="BL28" i="76"/>
  <c r="BM28" i="76"/>
  <c r="BN28" i="76"/>
  <c r="BO28" i="76"/>
  <c r="BP28" i="76"/>
  <c r="BQ28" i="76"/>
  <c r="AK29" i="76"/>
  <c r="BA29" i="76"/>
  <c r="BB29" i="76"/>
  <c r="BD29" i="76"/>
  <c r="BR29" i="76" s="1"/>
  <c r="BE29" i="76"/>
  <c r="BF29" i="76"/>
  <c r="BG29" i="76"/>
  <c r="BH29" i="76"/>
  <c r="BI29" i="76"/>
  <c r="BJ29" i="76"/>
  <c r="BK29" i="76"/>
  <c r="BL29" i="76"/>
  <c r="BM29" i="76"/>
  <c r="BN29" i="76"/>
  <c r="BO29" i="76"/>
  <c r="BP29" i="76"/>
  <c r="BQ29" i="76"/>
  <c r="AK30" i="76"/>
  <c r="BA30" i="76"/>
  <c r="BB30" i="76"/>
  <c r="BD30" i="76"/>
  <c r="BE30" i="76"/>
  <c r="BF30" i="76"/>
  <c r="BG30" i="76"/>
  <c r="BR30" i="76" s="1"/>
  <c r="BH30" i="76"/>
  <c r="BI30" i="76"/>
  <c r="BJ30" i="76"/>
  <c r="BK30" i="76"/>
  <c r="BL30" i="76"/>
  <c r="BM30" i="76"/>
  <c r="BN30" i="76"/>
  <c r="BO30" i="76"/>
  <c r="BP30" i="76"/>
  <c r="BQ30" i="76"/>
  <c r="S31" i="76"/>
  <c r="AK31" i="76"/>
  <c r="BA31" i="76"/>
  <c r="BB31" i="76"/>
  <c r="BD31" i="76"/>
  <c r="BR31" i="76" s="1"/>
  <c r="BE31" i="76"/>
  <c r="BF31" i="76"/>
  <c r="BG31" i="76"/>
  <c r="BH31" i="76"/>
  <c r="BI31" i="76"/>
  <c r="BJ31" i="76"/>
  <c r="BK31" i="76"/>
  <c r="BL31" i="76"/>
  <c r="BM31" i="76"/>
  <c r="BN31" i="76"/>
  <c r="BO31" i="76"/>
  <c r="BP31" i="76"/>
  <c r="BQ31" i="76"/>
  <c r="S32" i="76"/>
  <c r="AK32" i="76"/>
  <c r="BA32" i="76"/>
  <c r="BB32" i="76"/>
  <c r="BD32" i="76"/>
  <c r="BR32" i="76" s="1"/>
  <c r="BE32" i="76"/>
  <c r="BF32" i="76"/>
  <c r="BG32" i="76"/>
  <c r="BH32" i="76"/>
  <c r="BI32" i="76"/>
  <c r="BJ32" i="76"/>
  <c r="BK32" i="76"/>
  <c r="BL32" i="76"/>
  <c r="BM32" i="76"/>
  <c r="BN32" i="76"/>
  <c r="BO32" i="76"/>
  <c r="BP32" i="76"/>
  <c r="BQ32" i="76"/>
  <c r="B33" i="76"/>
  <c r="C33" i="76"/>
  <c r="D33" i="76"/>
  <c r="E33" i="76"/>
  <c r="F33" i="76"/>
  <c r="G33" i="76"/>
  <c r="H33" i="76"/>
  <c r="I33" i="76"/>
  <c r="J33" i="76"/>
  <c r="K33" i="76"/>
  <c r="L33" i="76"/>
  <c r="M33" i="76"/>
  <c r="N33" i="76"/>
  <c r="O33" i="76"/>
  <c r="P33" i="76"/>
  <c r="Q33" i="76"/>
  <c r="R33" i="76"/>
  <c r="S33" i="76"/>
  <c r="T33" i="76"/>
  <c r="U33" i="76"/>
  <c r="V33" i="76"/>
  <c r="W33" i="76"/>
  <c r="AK33" i="76" s="1"/>
  <c r="X33" i="76"/>
  <c r="Y33" i="76"/>
  <c r="Z33" i="76"/>
  <c r="AA33" i="76"/>
  <c r="AB33" i="76"/>
  <c r="AC33" i="76"/>
  <c r="AD33" i="76"/>
  <c r="AE33" i="76"/>
  <c r="AF33" i="76"/>
  <c r="AG33" i="76"/>
  <c r="AH33" i="76"/>
  <c r="AI33" i="76"/>
  <c r="AJ33" i="76"/>
  <c r="AL33" i="76"/>
  <c r="AM33" i="76"/>
  <c r="AN33" i="76"/>
  <c r="AO33" i="76"/>
  <c r="AP33" i="76"/>
  <c r="AQ33" i="76"/>
  <c r="AR33" i="76"/>
  <c r="AS33" i="76"/>
  <c r="AT33" i="76"/>
  <c r="AU33" i="76"/>
  <c r="AV33" i="76"/>
  <c r="AW33" i="76"/>
  <c r="AX33" i="76"/>
  <c r="AY33" i="76"/>
  <c r="AZ33" i="76"/>
  <c r="BA33" i="76"/>
  <c r="BB33" i="76"/>
  <c r="BD33" i="76"/>
  <c r="BE33" i="76"/>
  <c r="BF33" i="76"/>
  <c r="BG33" i="76"/>
  <c r="BH33" i="76"/>
  <c r="BI33" i="76"/>
  <c r="BJ33" i="76"/>
  <c r="BK33" i="76"/>
  <c r="BL33" i="76"/>
  <c r="BM33" i="76"/>
  <c r="BN33" i="76"/>
  <c r="BO33" i="76"/>
  <c r="BP33" i="76"/>
  <c r="BQ33" i="76"/>
  <c r="E5" i="75"/>
  <c r="H5" i="75"/>
  <c r="I5" i="75"/>
  <c r="K5" i="75" s="1"/>
  <c r="J5" i="75"/>
  <c r="E6" i="75"/>
  <c r="H6" i="75"/>
  <c r="I6" i="75"/>
  <c r="J6" i="75"/>
  <c r="K6" i="75"/>
  <c r="E7" i="75"/>
  <c r="H7" i="75"/>
  <c r="I7" i="75"/>
  <c r="J7" i="75"/>
  <c r="K7" i="75"/>
  <c r="E8" i="75"/>
  <c r="H8" i="75"/>
  <c r="I8" i="75"/>
  <c r="J8" i="75"/>
  <c r="K8" i="75" s="1"/>
  <c r="E9" i="75"/>
  <c r="H9" i="75"/>
  <c r="I9" i="75"/>
  <c r="J9" i="75"/>
  <c r="K9" i="75" s="1"/>
  <c r="E10" i="75"/>
  <c r="H10" i="75"/>
  <c r="I10" i="75"/>
  <c r="J10" i="75"/>
  <c r="K10" i="75"/>
  <c r="E11" i="75"/>
  <c r="H11" i="75"/>
  <c r="I11" i="75"/>
  <c r="J11" i="75"/>
  <c r="K11" i="75"/>
  <c r="E12" i="75"/>
  <c r="H12" i="75"/>
  <c r="I12" i="75"/>
  <c r="J12" i="75"/>
  <c r="K12" i="75" s="1"/>
  <c r="E13" i="75"/>
  <c r="H13" i="75"/>
  <c r="I13" i="75"/>
  <c r="J13" i="75"/>
  <c r="K13" i="75" s="1"/>
  <c r="E14" i="75"/>
  <c r="H14" i="75"/>
  <c r="I14" i="75"/>
  <c r="J14" i="75"/>
  <c r="K14" i="75"/>
  <c r="E15" i="75"/>
  <c r="H15" i="75"/>
  <c r="I15" i="75"/>
  <c r="J15" i="75"/>
  <c r="K15" i="75"/>
  <c r="E16" i="75"/>
  <c r="H16" i="75"/>
  <c r="I16" i="75"/>
  <c r="J16" i="75"/>
  <c r="K16" i="75" s="1"/>
  <c r="E17" i="75"/>
  <c r="H17" i="75"/>
  <c r="I17" i="75"/>
  <c r="J17" i="75"/>
  <c r="K17" i="75" s="1"/>
  <c r="E18" i="75"/>
  <c r="H18" i="75"/>
  <c r="I18" i="75"/>
  <c r="J18" i="75"/>
  <c r="K18" i="75"/>
  <c r="E19" i="75"/>
  <c r="H19" i="75"/>
  <c r="I19" i="75"/>
  <c r="J19" i="75"/>
  <c r="K19" i="75"/>
  <c r="E20" i="75"/>
  <c r="H20" i="75"/>
  <c r="I20" i="75"/>
  <c r="J20" i="75"/>
  <c r="K20" i="75" s="1"/>
  <c r="E21" i="75"/>
  <c r="H21" i="75"/>
  <c r="I21" i="75"/>
  <c r="J21" i="75"/>
  <c r="K21" i="75" s="1"/>
  <c r="E22" i="75"/>
  <c r="H22" i="75"/>
  <c r="I22" i="75"/>
  <c r="J22" i="75"/>
  <c r="K22" i="75"/>
  <c r="E23" i="75"/>
  <c r="H23" i="75"/>
  <c r="I23" i="75"/>
  <c r="J23" i="75"/>
  <c r="K23" i="75"/>
  <c r="E24" i="75"/>
  <c r="H24" i="75"/>
  <c r="I24" i="75"/>
  <c r="J24" i="75"/>
  <c r="K24" i="75" s="1"/>
  <c r="E25" i="75"/>
  <c r="H25" i="75"/>
  <c r="I25" i="75"/>
  <c r="J25" i="75"/>
  <c r="K25" i="75" s="1"/>
  <c r="E26" i="75"/>
  <c r="H26" i="75"/>
  <c r="I26" i="75"/>
  <c r="J26" i="75"/>
  <c r="K26" i="75"/>
  <c r="E27" i="75"/>
  <c r="H27" i="75"/>
  <c r="I27" i="75"/>
  <c r="J27" i="75"/>
  <c r="K27" i="75"/>
  <c r="E28" i="75"/>
  <c r="H28" i="75"/>
  <c r="I28" i="75"/>
  <c r="J28" i="75"/>
  <c r="K28" i="75" s="1"/>
  <c r="E29" i="75"/>
  <c r="H29" i="75"/>
  <c r="I29" i="75"/>
  <c r="K29" i="75" s="1"/>
  <c r="J29" i="75"/>
  <c r="C30" i="75"/>
  <c r="I30" i="75" s="1"/>
  <c r="D30" i="75"/>
  <c r="J30" i="75" s="1"/>
  <c r="K30" i="75" s="1"/>
  <c r="F30" i="75"/>
  <c r="G30" i="75"/>
  <c r="H30" i="75" s="1"/>
  <c r="H7" i="74"/>
  <c r="N7" i="74"/>
  <c r="O7" i="74"/>
  <c r="U7" i="74"/>
  <c r="V7" i="74"/>
  <c r="AA7" i="74"/>
  <c r="AB7" i="74"/>
  <c r="AG7" i="74"/>
  <c r="AK7" i="74"/>
  <c r="AL7" i="74"/>
  <c r="H8" i="74"/>
  <c r="N8" i="74"/>
  <c r="O8" i="74"/>
  <c r="U8" i="74"/>
  <c r="V8" i="74"/>
  <c r="AA8" i="74"/>
  <c r="AB8" i="74"/>
  <c r="AG8" i="74"/>
  <c r="AK8" i="74"/>
  <c r="AL8" i="74"/>
  <c r="H9" i="74"/>
  <c r="N9" i="74"/>
  <c r="O9" i="74"/>
  <c r="U9" i="74"/>
  <c r="V9" i="74"/>
  <c r="AA9" i="74"/>
  <c r="AB9" i="74"/>
  <c r="AG9" i="74"/>
  <c r="AK9" i="74"/>
  <c r="AL9" i="74"/>
  <c r="H10" i="74"/>
  <c r="N10" i="74"/>
  <c r="O10" i="74"/>
  <c r="U10" i="74"/>
  <c r="V10" i="74"/>
  <c r="AA10" i="74"/>
  <c r="AB10" i="74"/>
  <c r="AG10" i="74"/>
  <c r="AK10" i="74"/>
  <c r="AL10" i="74"/>
  <c r="H11" i="74"/>
  <c r="N11" i="74"/>
  <c r="O11" i="74"/>
  <c r="U11" i="74"/>
  <c r="V11" i="74"/>
  <c r="AA11" i="74"/>
  <c r="AB11" i="74"/>
  <c r="AG11" i="74"/>
  <c r="AK11" i="74"/>
  <c r="AL11" i="74"/>
  <c r="H12" i="74"/>
  <c r="N12" i="74"/>
  <c r="O12" i="74"/>
  <c r="U12" i="74"/>
  <c r="V12" i="74"/>
  <c r="AA12" i="74"/>
  <c r="AB12" i="74"/>
  <c r="AG12" i="74"/>
  <c r="AK12" i="74"/>
  <c r="AL12" i="74"/>
  <c r="H13" i="74"/>
  <c r="N13" i="74"/>
  <c r="O13" i="74"/>
  <c r="U13" i="74"/>
  <c r="V13" i="74"/>
  <c r="AA13" i="74"/>
  <c r="AB13" i="74"/>
  <c r="AG13" i="74"/>
  <c r="AK13" i="74"/>
  <c r="AL13" i="74"/>
  <c r="H14" i="74"/>
  <c r="N14" i="74"/>
  <c r="O14" i="74"/>
  <c r="U14" i="74"/>
  <c r="V14" i="74"/>
  <c r="AA14" i="74"/>
  <c r="AB14" i="74"/>
  <c r="AG14" i="74"/>
  <c r="AK14" i="74"/>
  <c r="AL14" i="74"/>
  <c r="H15" i="74"/>
  <c r="N15" i="74"/>
  <c r="O15" i="74"/>
  <c r="U15" i="74"/>
  <c r="V15" i="74"/>
  <c r="AA15" i="74"/>
  <c r="AB15" i="74"/>
  <c r="AG15" i="74"/>
  <c r="AK15" i="74"/>
  <c r="AL15" i="74"/>
  <c r="H16" i="74"/>
  <c r="N16" i="74"/>
  <c r="O16" i="74"/>
  <c r="U16" i="74"/>
  <c r="V16" i="74"/>
  <c r="AA16" i="74"/>
  <c r="AB16" i="74"/>
  <c r="AG16" i="74"/>
  <c r="AK16" i="74"/>
  <c r="AL16" i="74"/>
  <c r="H17" i="74"/>
  <c r="N17" i="74"/>
  <c r="O17" i="74"/>
  <c r="U17" i="74"/>
  <c r="V17" i="74"/>
  <c r="AA17" i="74"/>
  <c r="AB17" i="74"/>
  <c r="AG17" i="74"/>
  <c r="AK17" i="74"/>
  <c r="AL17" i="74"/>
  <c r="H18" i="74"/>
  <c r="N18" i="74"/>
  <c r="O18" i="74"/>
  <c r="U18" i="74"/>
  <c r="V18" i="74"/>
  <c r="AA18" i="74"/>
  <c r="AB18" i="74"/>
  <c r="AG18" i="74"/>
  <c r="AK18" i="74"/>
  <c r="AL18" i="74"/>
  <c r="H19" i="74"/>
  <c r="N19" i="74"/>
  <c r="O19" i="74"/>
  <c r="U19" i="74"/>
  <c r="V19" i="74"/>
  <c r="AA19" i="74"/>
  <c r="AB19" i="74"/>
  <c r="AG19" i="74"/>
  <c r="AK19" i="74"/>
  <c r="AL19" i="74"/>
  <c r="H20" i="74"/>
  <c r="N20" i="74"/>
  <c r="O20" i="74"/>
  <c r="U20" i="74"/>
  <c r="V20" i="74"/>
  <c r="AA20" i="74"/>
  <c r="AB20" i="74"/>
  <c r="AB33" i="74" s="1"/>
  <c r="AG20" i="74"/>
  <c r="AK20" i="74"/>
  <c r="AL20" i="74"/>
  <c r="H21" i="74"/>
  <c r="N21" i="74"/>
  <c r="O21" i="74"/>
  <c r="U21" i="74"/>
  <c r="V21" i="74"/>
  <c r="AA21" i="74"/>
  <c r="AB21" i="74"/>
  <c r="AG21" i="74"/>
  <c r="AG33" i="74" s="1"/>
  <c r="AK21" i="74"/>
  <c r="AL21" i="74"/>
  <c r="H22" i="74"/>
  <c r="N22" i="74"/>
  <c r="O22" i="74"/>
  <c r="U22" i="74"/>
  <c r="V22" i="74"/>
  <c r="AA22" i="74"/>
  <c r="AB22" i="74"/>
  <c r="AG22" i="74"/>
  <c r="AK22" i="74"/>
  <c r="AL22" i="74"/>
  <c r="H23" i="74"/>
  <c r="N23" i="74"/>
  <c r="O23" i="74"/>
  <c r="U23" i="74"/>
  <c r="V23" i="74"/>
  <c r="AA23" i="74"/>
  <c r="AB23" i="74"/>
  <c r="AG23" i="74"/>
  <c r="AK23" i="74"/>
  <c r="AL23" i="74"/>
  <c r="H24" i="74"/>
  <c r="N24" i="74"/>
  <c r="O24" i="74"/>
  <c r="U24" i="74"/>
  <c r="V24" i="74"/>
  <c r="AA24" i="74"/>
  <c r="AA33" i="74" s="1"/>
  <c r="AB24" i="74"/>
  <c r="AG24" i="74"/>
  <c r="AK24" i="74"/>
  <c r="AL24" i="74"/>
  <c r="H25" i="74"/>
  <c r="N25" i="74"/>
  <c r="O25" i="74"/>
  <c r="U25" i="74"/>
  <c r="V25" i="74"/>
  <c r="AA25" i="74"/>
  <c r="AB25" i="74"/>
  <c r="AG25" i="74"/>
  <c r="AK25" i="74"/>
  <c r="AL25" i="74"/>
  <c r="H26" i="74"/>
  <c r="N26" i="74"/>
  <c r="O26" i="74"/>
  <c r="U26" i="74"/>
  <c r="V26" i="74"/>
  <c r="AA26" i="74"/>
  <c r="AB26" i="74"/>
  <c r="AG26" i="74"/>
  <c r="AK26" i="74"/>
  <c r="AL26" i="74"/>
  <c r="H27" i="74"/>
  <c r="N27" i="74"/>
  <c r="O27" i="74"/>
  <c r="U27" i="74"/>
  <c r="V27" i="74"/>
  <c r="AA27" i="74"/>
  <c r="AB27" i="74"/>
  <c r="AG27" i="74"/>
  <c r="AK27" i="74"/>
  <c r="AL27" i="74"/>
  <c r="H28" i="74"/>
  <c r="N28" i="74"/>
  <c r="O28" i="74"/>
  <c r="U28" i="74"/>
  <c r="V28" i="74"/>
  <c r="AA28" i="74"/>
  <c r="AB28" i="74"/>
  <c r="AG28" i="74"/>
  <c r="AK28" i="74"/>
  <c r="AL28" i="74"/>
  <c r="H29" i="74"/>
  <c r="N29" i="74"/>
  <c r="O29" i="74"/>
  <c r="U29" i="74"/>
  <c r="V29" i="74"/>
  <c r="AA29" i="74"/>
  <c r="AB29" i="74"/>
  <c r="AG29" i="74"/>
  <c r="AK29" i="74"/>
  <c r="AL29" i="74"/>
  <c r="H30" i="74"/>
  <c r="N30" i="74"/>
  <c r="O30" i="74"/>
  <c r="U30" i="74"/>
  <c r="V30" i="74"/>
  <c r="AA30" i="74"/>
  <c r="AB30" i="74"/>
  <c r="AG30" i="74"/>
  <c r="AK30" i="74"/>
  <c r="AL30" i="74"/>
  <c r="H31" i="74"/>
  <c r="N31" i="74"/>
  <c r="O31" i="74"/>
  <c r="U31" i="74"/>
  <c r="V31" i="74"/>
  <c r="AA31" i="74"/>
  <c r="AB31" i="74"/>
  <c r="AK31" i="74"/>
  <c r="AL31" i="74"/>
  <c r="C33" i="74"/>
  <c r="D33" i="74"/>
  <c r="E33" i="74" s="1"/>
  <c r="F33" i="74"/>
  <c r="G33" i="74"/>
  <c r="H33" i="74"/>
  <c r="I33" i="74"/>
  <c r="J33" i="74"/>
  <c r="K33" i="74" s="1"/>
  <c r="L33" i="74"/>
  <c r="M33" i="74"/>
  <c r="O33" i="74" s="1"/>
  <c r="Q33" i="74"/>
  <c r="R33" i="74"/>
  <c r="S33" i="74"/>
  <c r="T33" i="74"/>
  <c r="U33" i="74"/>
  <c r="V33" i="74"/>
  <c r="W33" i="74"/>
  <c r="X33" i="74"/>
  <c r="Y33" i="74"/>
  <c r="Z33" i="74"/>
  <c r="AD33" i="74"/>
  <c r="AH30" i="74" s="1"/>
  <c r="AE33" i="74"/>
  <c r="AF33" i="74"/>
  <c r="I34" i="74"/>
  <c r="J34" i="74"/>
  <c r="K34" i="74" s="1"/>
  <c r="C35" i="74"/>
  <c r="D35" i="74"/>
  <c r="K35" i="74"/>
  <c r="K36" i="74"/>
  <c r="D8" i="73"/>
  <c r="D7" i="73" s="1"/>
  <c r="E8" i="73"/>
  <c r="F8" i="73"/>
  <c r="F9" i="73"/>
  <c r="F10" i="73"/>
  <c r="F11" i="73"/>
  <c r="F12" i="73"/>
  <c r="F13" i="73"/>
  <c r="F14" i="73"/>
  <c r="F15" i="73"/>
  <c r="F16" i="73"/>
  <c r="F17" i="73"/>
  <c r="F18" i="73"/>
  <c r="F19" i="73"/>
  <c r="F20" i="73"/>
  <c r="F21" i="73"/>
  <c r="F22" i="73"/>
  <c r="F23" i="73"/>
  <c r="F24" i="73"/>
  <c r="F25" i="73"/>
  <c r="F26" i="73"/>
  <c r="F27" i="73"/>
  <c r="F28" i="73"/>
  <c r="F29" i="73"/>
  <c r="F30" i="73"/>
  <c r="F31" i="73"/>
  <c r="D32" i="73"/>
  <c r="E32" i="73"/>
  <c r="E7" i="73" s="1"/>
  <c r="F33" i="73"/>
  <c r="F34" i="73"/>
  <c r="F35" i="73"/>
  <c r="F36" i="73"/>
  <c r="F37" i="73"/>
  <c r="F41" i="73"/>
  <c r="K41" i="73"/>
  <c r="L41" i="73"/>
  <c r="F42" i="73"/>
  <c r="K42" i="73"/>
  <c r="L42" i="73"/>
  <c r="F43" i="73"/>
  <c r="K43" i="73"/>
  <c r="L43" i="73"/>
  <c r="F44" i="73"/>
  <c r="K44" i="73"/>
  <c r="L44" i="73"/>
  <c r="F45" i="73"/>
  <c r="K45" i="73"/>
  <c r="L45" i="73"/>
  <c r="F46" i="73"/>
  <c r="K46" i="73"/>
  <c r="L46" i="73"/>
  <c r="F47" i="73"/>
  <c r="K47" i="73"/>
  <c r="L47" i="73"/>
  <c r="F48" i="73"/>
  <c r="K48" i="73"/>
  <c r="L48" i="73"/>
  <c r="D49" i="73"/>
  <c r="E49" i="73"/>
  <c r="F49" i="73" s="1"/>
  <c r="K49" i="73"/>
  <c r="L49" i="73"/>
  <c r="G11" i="72"/>
  <c r="G10" i="72" s="1"/>
  <c r="G9" i="72" s="1"/>
  <c r="H11" i="72"/>
  <c r="H10" i="72" s="1"/>
  <c r="G12" i="72"/>
  <c r="H12" i="72"/>
  <c r="I12" i="72" s="1"/>
  <c r="G13" i="72"/>
  <c r="H13" i="72"/>
  <c r="I13" i="72"/>
  <c r="G14" i="72"/>
  <c r="H14" i="72"/>
  <c r="I14" i="72" s="1"/>
  <c r="G16" i="72"/>
  <c r="H16" i="72"/>
  <c r="I16" i="72" s="1"/>
  <c r="H18" i="72"/>
  <c r="G19" i="72"/>
  <c r="G18" i="72" s="1"/>
  <c r="I18" i="72" s="1"/>
  <c r="H19" i="72"/>
  <c r="I19" i="72"/>
  <c r="G20" i="72"/>
  <c r="H20" i="72"/>
  <c r="I20" i="72" s="1"/>
  <c r="G21" i="72"/>
  <c r="H21" i="72"/>
  <c r="I21" i="72" s="1"/>
  <c r="I22" i="72"/>
  <c r="I23" i="72"/>
  <c r="I24" i="72"/>
  <c r="I25" i="72"/>
  <c r="G27" i="72"/>
  <c r="G26" i="72" s="1"/>
  <c r="H27" i="72"/>
  <c r="I27" i="72"/>
  <c r="G28" i="72"/>
  <c r="H28" i="72"/>
  <c r="I28" i="72" s="1"/>
  <c r="G29" i="72"/>
  <c r="H29" i="72"/>
  <c r="H26" i="72" s="1"/>
  <c r="I26" i="72" s="1"/>
  <c r="G30" i="72"/>
  <c r="H30" i="72"/>
  <c r="I30" i="72"/>
  <c r="G31" i="72"/>
  <c r="H31" i="72"/>
  <c r="I31" i="72"/>
  <c r="G32" i="72"/>
  <c r="H32" i="72"/>
  <c r="I32" i="72" s="1"/>
  <c r="G33" i="72"/>
  <c r="H33" i="72"/>
  <c r="I33" i="72" s="1"/>
  <c r="G34" i="72"/>
  <c r="H34" i="72"/>
  <c r="I34" i="72"/>
  <c r="G36" i="72"/>
  <c r="H36" i="72"/>
  <c r="I36" i="72"/>
  <c r="G37" i="72"/>
  <c r="H37" i="72"/>
  <c r="I37" i="72" s="1"/>
  <c r="G38" i="72"/>
  <c r="H38" i="72"/>
  <c r="I38" i="72" s="1"/>
  <c r="I40" i="72"/>
  <c r="G41" i="72"/>
  <c r="G39" i="72" s="1"/>
  <c r="H41" i="72"/>
  <c r="H39" i="72" s="1"/>
  <c r="I41" i="72"/>
  <c r="G42" i="72"/>
  <c r="H42" i="72"/>
  <c r="I42" i="72"/>
  <c r="G43" i="72"/>
  <c r="H43" i="72"/>
  <c r="I43" i="72" s="1"/>
  <c r="I44" i="72"/>
  <c r="I45" i="72"/>
  <c r="I46" i="72"/>
  <c r="I47" i="72"/>
  <c r="I48" i="72"/>
  <c r="I49" i="72"/>
  <c r="I50" i="72"/>
  <c r="I51" i="72"/>
  <c r="I52" i="72"/>
  <c r="I53" i="72"/>
  <c r="I54" i="72"/>
  <c r="G55" i="72"/>
  <c r="H55" i="72"/>
  <c r="I55" i="72"/>
  <c r="F7" i="73" l="1"/>
  <c r="H9" i="72"/>
  <c r="I10" i="72"/>
  <c r="I39" i="72"/>
  <c r="G8" i="72"/>
  <c r="G7" i="72" s="1"/>
  <c r="G6" i="72" s="1"/>
  <c r="BR33" i="76"/>
  <c r="I29" i="72"/>
  <c r="I11" i="72"/>
  <c r="F32" i="73"/>
  <c r="N33" i="74"/>
  <c r="E30" i="75"/>
  <c r="I7" i="71"/>
  <c r="I8" i="71"/>
  <c r="I9" i="71"/>
  <c r="I10" i="71"/>
  <c r="I11" i="71"/>
  <c r="I12" i="71"/>
  <c r="I13" i="71"/>
  <c r="I14" i="71"/>
  <c r="I15" i="71"/>
  <c r="I16" i="71"/>
  <c r="I17" i="71"/>
  <c r="I18" i="71"/>
  <c r="I19" i="71"/>
  <c r="I20" i="71"/>
  <c r="I21" i="71"/>
  <c r="I22" i="71"/>
  <c r="I23" i="71"/>
  <c r="I24" i="71"/>
  <c r="I25" i="71"/>
  <c r="I26" i="71"/>
  <c r="I27" i="71"/>
  <c r="I28" i="71"/>
  <c r="D34" i="71"/>
  <c r="E34" i="71"/>
  <c r="M34" i="71"/>
  <c r="D35" i="71"/>
  <c r="E35" i="71"/>
  <c r="D36" i="71"/>
  <c r="E36" i="71"/>
  <c r="D37" i="71"/>
  <c r="E37" i="71"/>
  <c r="D38" i="71"/>
  <c r="E38" i="71"/>
  <c r="D39" i="71"/>
  <c r="E39" i="71"/>
  <c r="H8" i="70"/>
  <c r="H9" i="70"/>
  <c r="H10" i="70"/>
  <c r="H11" i="70"/>
  <c r="H12" i="70"/>
  <c r="H16" i="70"/>
  <c r="H17" i="70"/>
  <c r="C21" i="70"/>
  <c r="D21" i="70"/>
  <c r="E21" i="70"/>
  <c r="H21" i="70"/>
  <c r="H22" i="70"/>
  <c r="H23" i="70"/>
  <c r="H25" i="70"/>
  <c r="H26" i="70"/>
  <c r="H27" i="70"/>
  <c r="H28" i="70"/>
  <c r="H29" i="70"/>
  <c r="H30" i="70"/>
  <c r="H31" i="70"/>
  <c r="H32" i="70"/>
  <c r="H33" i="70"/>
  <c r="H35" i="70"/>
  <c r="H36" i="70"/>
  <c r="H37" i="70"/>
  <c r="H38" i="70"/>
  <c r="H39" i="70"/>
  <c r="H40" i="70"/>
  <c r="H41" i="70"/>
  <c r="H42" i="70"/>
  <c r="H43" i="70"/>
  <c r="H44" i="70"/>
  <c r="H45" i="70"/>
  <c r="H46" i="70"/>
  <c r="H47" i="70"/>
  <c r="H48" i="70"/>
  <c r="H49" i="70"/>
  <c r="H50" i="70"/>
  <c r="H51" i="70"/>
  <c r="H52" i="70"/>
  <c r="H53" i="70"/>
  <c r="H54" i="70"/>
  <c r="H55" i="70"/>
  <c r="H56" i="70"/>
  <c r="C63" i="70"/>
  <c r="D63" i="70"/>
  <c r="C64" i="70"/>
  <c r="D64" i="70"/>
  <c r="C65" i="70"/>
  <c r="D65" i="70"/>
  <c r="C66" i="70"/>
  <c r="D66" i="70"/>
  <c r="C67" i="70"/>
  <c r="D67" i="70"/>
  <c r="H8" i="72" l="1"/>
  <c r="I9" i="72"/>
  <c r="H7" i="72" l="1"/>
  <c r="I8" i="72"/>
  <c r="H6" i="72" l="1"/>
  <c r="I6" i="72" s="1"/>
  <c r="I7" i="72"/>
  <c r="F10" i="69" l="1"/>
  <c r="H10" i="69"/>
  <c r="F11" i="69"/>
  <c r="H11" i="69"/>
  <c r="F12" i="69"/>
  <c r="H12" i="69"/>
  <c r="F13" i="69"/>
  <c r="H13" i="69"/>
  <c r="F14" i="69"/>
  <c r="H14" i="69"/>
  <c r="F15" i="69"/>
  <c r="H15" i="69"/>
  <c r="F18" i="69"/>
  <c r="H18" i="69"/>
  <c r="F19" i="69"/>
  <c r="H19" i="69"/>
  <c r="F20" i="69"/>
  <c r="H20" i="69"/>
  <c r="F21" i="69"/>
  <c r="H21" i="69"/>
  <c r="F22" i="69"/>
  <c r="H22" i="69"/>
  <c r="F23" i="69"/>
  <c r="H23" i="69"/>
  <c r="F27" i="69"/>
  <c r="H27" i="69"/>
  <c r="F28" i="69"/>
  <c r="H28" i="69"/>
  <c r="F29" i="69"/>
  <c r="H29" i="69"/>
  <c r="F30" i="69"/>
  <c r="H30" i="69"/>
  <c r="F31" i="69"/>
  <c r="H31" i="69"/>
  <c r="F32" i="69"/>
  <c r="H32" i="69"/>
  <c r="C38" i="69"/>
  <c r="D38" i="69"/>
  <c r="E38" i="69"/>
  <c r="F38" i="69"/>
  <c r="C39" i="69"/>
  <c r="D39" i="69"/>
  <c r="E39" i="69"/>
  <c r="F39" i="69"/>
  <c r="C40" i="69"/>
  <c r="D40" i="69"/>
  <c r="E40" i="69"/>
  <c r="F40" i="69"/>
  <c r="C41" i="69"/>
  <c r="D41" i="69"/>
  <c r="E41" i="69"/>
  <c r="F41" i="69"/>
  <c r="C42" i="69"/>
  <c r="D42" i="69"/>
  <c r="E42" i="69"/>
  <c r="F42" i="69"/>
  <c r="C43" i="69"/>
  <c r="D43" i="69"/>
  <c r="E43" i="69"/>
  <c r="F43" i="69"/>
  <c r="D7" i="68"/>
  <c r="G7" i="68"/>
  <c r="I7" i="68"/>
  <c r="S7" i="68"/>
  <c r="D8" i="68"/>
  <c r="G8" i="68"/>
  <c r="I8" i="68"/>
  <c r="S8" i="68"/>
  <c r="D9" i="68"/>
  <c r="G9" i="68"/>
  <c r="S9" i="68"/>
  <c r="D10" i="68"/>
  <c r="G10" i="68"/>
  <c r="I10" i="68"/>
  <c r="S10" i="68" s="1"/>
  <c r="D11" i="68"/>
  <c r="G11" i="68"/>
  <c r="I11" i="68"/>
  <c r="S11" i="68" s="1"/>
  <c r="D12" i="68"/>
  <c r="G12" i="68"/>
  <c r="I12" i="68"/>
  <c r="S12" i="68" s="1"/>
  <c r="D13" i="68"/>
  <c r="G13" i="68"/>
  <c r="S13" i="68"/>
  <c r="D14" i="68"/>
  <c r="G14" i="68"/>
  <c r="I14" i="68"/>
  <c r="S14" i="68"/>
  <c r="D15" i="68"/>
  <c r="G15" i="68"/>
  <c r="I15" i="68"/>
  <c r="S15" i="68"/>
  <c r="D16" i="68"/>
  <c r="G16" i="68"/>
  <c r="I16" i="68"/>
  <c r="S16" i="68"/>
  <c r="D17" i="68"/>
  <c r="G17" i="68"/>
  <c r="I17" i="68"/>
  <c r="S17" i="68"/>
  <c r="D18" i="68"/>
  <c r="G18" i="68"/>
  <c r="I18" i="68"/>
  <c r="S18" i="68"/>
  <c r="D19" i="68"/>
  <c r="G19" i="68"/>
  <c r="S19" i="68"/>
  <c r="D20" i="68"/>
  <c r="G20" i="68"/>
  <c r="I20" i="68"/>
  <c r="S20" i="68" s="1"/>
  <c r="D21" i="68"/>
  <c r="G21" i="68"/>
  <c r="S21" i="68"/>
  <c r="D22" i="68"/>
  <c r="G22" i="68"/>
  <c r="I22" i="68"/>
  <c r="S22" i="68"/>
  <c r="D23" i="68"/>
  <c r="G23" i="68"/>
  <c r="I23" i="68"/>
  <c r="S23" i="68"/>
  <c r="D24" i="68"/>
  <c r="G24" i="68"/>
  <c r="S24" i="68"/>
  <c r="D25" i="68"/>
  <c r="G25" i="68"/>
  <c r="I25" i="68"/>
  <c r="S25" i="68" s="1"/>
  <c r="D26" i="68"/>
  <c r="G26" i="68"/>
  <c r="I26" i="68"/>
  <c r="S26" i="68" s="1"/>
  <c r="D27" i="68"/>
  <c r="G27" i="68"/>
  <c r="I27" i="68"/>
  <c r="S27" i="68" s="1"/>
  <c r="D28" i="68"/>
  <c r="G28" i="68"/>
  <c r="S28" i="68"/>
  <c r="D29" i="68"/>
  <c r="G29" i="68"/>
  <c r="I29" i="68"/>
  <c r="S29" i="68"/>
  <c r="C30" i="68"/>
  <c r="F30" i="68"/>
  <c r="G30" i="68"/>
  <c r="H30" i="68"/>
  <c r="I30" i="68"/>
  <c r="K30" i="68"/>
  <c r="D30" i="68" s="1"/>
  <c r="F7" i="67"/>
  <c r="G7" i="67"/>
  <c r="I7" i="67"/>
  <c r="F8" i="67"/>
  <c r="G8" i="67"/>
  <c r="I8" i="67"/>
  <c r="F9" i="67"/>
  <c r="G9" i="67"/>
  <c r="F10" i="67"/>
  <c r="G10" i="67"/>
  <c r="I10" i="67"/>
  <c r="F11" i="67"/>
  <c r="G11" i="67"/>
  <c r="I11" i="67"/>
  <c r="F12" i="67"/>
  <c r="G12" i="67"/>
  <c r="I12" i="67"/>
  <c r="F13" i="67"/>
  <c r="G13" i="67"/>
  <c r="I13" i="67"/>
  <c r="F14" i="67"/>
  <c r="G14" i="67"/>
  <c r="I14" i="67"/>
  <c r="F15" i="67"/>
  <c r="G15" i="67"/>
  <c r="I15" i="67"/>
  <c r="F16" i="67"/>
  <c r="G16" i="67"/>
  <c r="I16" i="67"/>
  <c r="F17" i="67"/>
  <c r="G17" i="67"/>
  <c r="I17" i="67"/>
  <c r="F18" i="67"/>
  <c r="G18" i="67"/>
  <c r="I18" i="67"/>
  <c r="F19" i="67"/>
  <c r="G19" i="67"/>
  <c r="F20" i="67"/>
  <c r="G20" i="67"/>
  <c r="I20" i="67"/>
  <c r="F21" i="67"/>
  <c r="G21" i="67"/>
  <c r="I21" i="67"/>
  <c r="F22" i="67"/>
  <c r="G22" i="67"/>
  <c r="I22" i="67"/>
  <c r="F23" i="67"/>
  <c r="G23" i="67"/>
  <c r="I23" i="67"/>
  <c r="F24" i="67"/>
  <c r="G24" i="67"/>
  <c r="I24" i="67"/>
  <c r="F25" i="67"/>
  <c r="G25" i="67"/>
  <c r="I25" i="67"/>
  <c r="F26" i="67"/>
  <c r="G26" i="67"/>
  <c r="I26" i="67"/>
  <c r="F27" i="67"/>
  <c r="G27" i="67"/>
  <c r="I27" i="67"/>
  <c r="F28" i="67"/>
  <c r="G28" i="67"/>
  <c r="F29" i="67"/>
  <c r="G29" i="67"/>
  <c r="I29" i="67"/>
  <c r="C30" i="67"/>
  <c r="E30" i="67"/>
  <c r="G30" i="67" s="1"/>
  <c r="F30" i="67"/>
  <c r="H30" i="67"/>
  <c r="I30" i="67" s="1"/>
  <c r="J30" i="67"/>
  <c r="K30" i="67"/>
  <c r="G7" i="66"/>
  <c r="I7" i="66" s="1"/>
  <c r="G8" i="66"/>
  <c r="I8" i="66" s="1"/>
  <c r="G9" i="66"/>
  <c r="I9" i="66" s="1"/>
  <c r="G10" i="66"/>
  <c r="I10" i="66" s="1"/>
  <c r="G11" i="66"/>
  <c r="I11" i="66" s="1"/>
  <c r="G12" i="66"/>
  <c r="I12" i="66" s="1"/>
  <c r="G15" i="66"/>
  <c r="I15" i="66" s="1"/>
  <c r="G17" i="66"/>
  <c r="I17" i="66" s="1"/>
  <c r="G18" i="66"/>
  <c r="I18" i="66" s="1"/>
  <c r="G19" i="66"/>
  <c r="I19" i="66" s="1"/>
  <c r="G20" i="66"/>
  <c r="I20" i="66" s="1"/>
  <c r="G21" i="66"/>
  <c r="I21" i="66" s="1"/>
  <c r="G22" i="66"/>
  <c r="I22" i="66" s="1"/>
  <c r="D31" i="66"/>
  <c r="E31" i="66"/>
  <c r="F31" i="66"/>
  <c r="G31" i="66"/>
  <c r="D32" i="66"/>
  <c r="E32" i="66"/>
  <c r="F32" i="66"/>
  <c r="G32" i="66"/>
  <c r="D33" i="66"/>
  <c r="E33" i="66"/>
  <c r="F33" i="66"/>
  <c r="G33" i="66"/>
  <c r="D34" i="66"/>
  <c r="E34" i="66"/>
  <c r="F34" i="66"/>
  <c r="G34" i="66"/>
  <c r="D35" i="66"/>
  <c r="E35" i="66"/>
  <c r="F35" i="66"/>
  <c r="G35" i="66"/>
  <c r="D36" i="66"/>
  <c r="E36" i="66"/>
  <c r="F36" i="66"/>
  <c r="G36" i="66"/>
  <c r="F6" i="59" l="1"/>
  <c r="Q15" i="58" l="1"/>
  <c r="Q8" i="58"/>
  <c r="Q9" i="58"/>
  <c r="Q10" i="58"/>
  <c r="Q11" i="58"/>
  <c r="Q12" i="58"/>
  <c r="Q13" i="58"/>
  <c r="Q14" i="58"/>
  <c r="Q7" i="58"/>
  <c r="B31" i="60" l="1"/>
  <c r="B30" i="60"/>
  <c r="B29" i="60"/>
  <c r="B28" i="60"/>
  <c r="B27" i="60"/>
  <c r="B26" i="60"/>
  <c r="B25" i="60"/>
  <c r="B24" i="60"/>
  <c r="B23" i="60"/>
  <c r="B22" i="60"/>
  <c r="B21" i="60"/>
  <c r="B20" i="60"/>
  <c r="B19" i="60"/>
  <c r="B18" i="60"/>
  <c r="B17" i="60"/>
  <c r="B16" i="60"/>
  <c r="B15" i="60"/>
  <c r="B14" i="60"/>
  <c r="B13" i="60"/>
  <c r="B12" i="60"/>
  <c r="B11" i="60"/>
  <c r="B10" i="60"/>
  <c r="B8" i="60"/>
  <c r="D7" i="60"/>
  <c r="C7" i="60"/>
  <c r="I30" i="59"/>
  <c r="H30" i="59"/>
  <c r="G30" i="59"/>
  <c r="I29" i="59"/>
  <c r="H29" i="59"/>
  <c r="G29" i="59"/>
  <c r="I28" i="59"/>
  <c r="H28" i="59"/>
  <c r="G28" i="59"/>
  <c r="I27" i="59"/>
  <c r="H27" i="59"/>
  <c r="G27" i="59"/>
  <c r="I26" i="59"/>
  <c r="H26" i="59"/>
  <c r="G26" i="59"/>
  <c r="I25" i="59"/>
  <c r="H25" i="59"/>
  <c r="G25" i="59"/>
  <c r="I24" i="59"/>
  <c r="H24" i="59"/>
  <c r="G24" i="59"/>
  <c r="I23" i="59"/>
  <c r="H23" i="59"/>
  <c r="G23" i="59"/>
  <c r="I22" i="59"/>
  <c r="H22" i="59"/>
  <c r="G22" i="59"/>
  <c r="I21" i="59"/>
  <c r="H21" i="59"/>
  <c r="G21" i="59"/>
  <c r="I20" i="59"/>
  <c r="H20" i="59"/>
  <c r="G20" i="59"/>
  <c r="I19" i="59"/>
  <c r="H19" i="59"/>
  <c r="G19" i="59"/>
  <c r="I18" i="59"/>
  <c r="H18" i="59"/>
  <c r="G18" i="59"/>
  <c r="I17" i="59"/>
  <c r="H17" i="59"/>
  <c r="G17" i="59"/>
  <c r="I16" i="59"/>
  <c r="H16" i="59"/>
  <c r="G16" i="59"/>
  <c r="I15" i="59"/>
  <c r="H15" i="59"/>
  <c r="G15" i="59"/>
  <c r="I14" i="59"/>
  <c r="H14" i="59"/>
  <c r="G14" i="59"/>
  <c r="I13" i="59"/>
  <c r="H13" i="59"/>
  <c r="G13" i="59"/>
  <c r="I12" i="59"/>
  <c r="H12" i="59"/>
  <c r="G12" i="59"/>
  <c r="I11" i="59"/>
  <c r="H11" i="59"/>
  <c r="G11" i="59"/>
  <c r="I10" i="59"/>
  <c r="H10" i="59"/>
  <c r="G10" i="59"/>
  <c r="I9" i="59"/>
  <c r="H9" i="59"/>
  <c r="G9" i="59"/>
  <c r="I8" i="59"/>
  <c r="H8" i="59"/>
  <c r="G8" i="59"/>
  <c r="I7" i="59"/>
  <c r="H7" i="59"/>
  <c r="G7" i="59"/>
  <c r="I6" i="59"/>
  <c r="E6" i="59"/>
  <c r="H6" i="59" s="1"/>
  <c r="B7" i="60" l="1"/>
  <c r="G6" i="59"/>
</calcChain>
</file>

<file path=xl/comments1.xml><?xml version="1.0" encoding="utf-8"?>
<comments xmlns="http://schemas.openxmlformats.org/spreadsheetml/2006/main">
  <authors>
    <author>altaa</author>
  </authors>
  <commentList>
    <comment ref="G22" authorId="0">
      <text>
        <r>
          <rPr>
            <b/>
            <sz val="8"/>
            <color indexed="81"/>
            <rFont val="Tahoma"/>
            <family val="2"/>
          </rPr>
          <t>altaa:</t>
        </r>
        <r>
          <rPr>
            <sz val="8"/>
            <color indexed="81"/>
            <rFont val="Tahoma"/>
            <family val="2"/>
          </rPr>
          <t xml:space="preserve">
</t>
        </r>
        <r>
          <rPr>
            <sz val="8"/>
            <color indexed="81"/>
            <rFont val="Times New Roman Mon"/>
            <family val="1"/>
          </rPr>
          <t>R-îîñ áè÷èæ àâñíàà îðóóëíà</t>
        </r>
      </text>
    </comment>
    <comment ref="G40" authorId="0">
      <text>
        <r>
          <rPr>
            <b/>
            <sz val="8"/>
            <color indexed="81"/>
            <rFont val="Tahoma"/>
            <family val="2"/>
          </rPr>
          <t>altaa:</t>
        </r>
        <r>
          <rPr>
            <sz val="8"/>
            <color indexed="81"/>
            <rFont val="Tahoma"/>
            <family val="2"/>
          </rPr>
          <t xml:space="preserve">
</t>
        </r>
        <r>
          <rPr>
            <sz val="8"/>
            <color indexed="81"/>
            <rFont val="Times New Roman Mon"/>
            <family val="1"/>
          </rPr>
          <t xml:space="preserve">Òºñºâò ãàçðûí ººðèéí îðëîãî Revenue and Cost-îîñ àâòîìàòààð îðæ èðíý. 
</t>
        </r>
      </text>
    </comment>
    <comment ref="H40" authorId="0">
      <text>
        <r>
          <rPr>
            <b/>
            <sz val="8"/>
            <color indexed="81"/>
            <rFont val="Tahoma"/>
            <family val="2"/>
          </rPr>
          <t>altaa:</t>
        </r>
        <r>
          <rPr>
            <sz val="8"/>
            <color indexed="81"/>
            <rFont val="Tahoma"/>
            <family val="2"/>
          </rPr>
          <t xml:space="preserve">
10,11,12-</t>
        </r>
        <r>
          <rPr>
            <sz val="8"/>
            <color indexed="81"/>
            <rFont val="Times New Roman Mon"/>
            <family val="1"/>
          </rPr>
          <t xml:space="preserve">òîé =áàéõ ¸ñòîé. </t>
        </r>
      </text>
    </comment>
    <comment ref="D45" authorId="0">
      <text>
        <r>
          <rPr>
            <b/>
            <sz val="8"/>
            <color indexed="81"/>
            <rFont val="Tahoma"/>
            <family val="2"/>
          </rPr>
          <t>altaa:</t>
        </r>
        <r>
          <rPr>
            <sz val="8"/>
            <color indexed="81"/>
            <rFont val="Tahoma"/>
            <family val="2"/>
          </rPr>
          <t xml:space="preserve">
17</t>
        </r>
      </text>
    </comment>
    <comment ref="E45" authorId="0">
      <text>
        <r>
          <rPr>
            <b/>
            <sz val="8"/>
            <color indexed="81"/>
            <rFont val="Tahoma"/>
            <family val="2"/>
          </rPr>
          <t>altaa:</t>
        </r>
        <r>
          <rPr>
            <sz val="8"/>
            <color indexed="81"/>
            <rFont val="Tahoma"/>
            <family val="2"/>
          </rPr>
          <t xml:space="preserve">
17</t>
        </r>
      </text>
    </comment>
    <comment ref="G45" authorId="0">
      <text>
        <r>
          <rPr>
            <b/>
            <sz val="8"/>
            <color indexed="81"/>
            <rFont val="Tahoma"/>
            <family val="2"/>
          </rPr>
          <t>altaa:</t>
        </r>
        <r>
          <rPr>
            <sz val="8"/>
            <color indexed="81"/>
            <rFont val="Tahoma"/>
            <family val="2"/>
          </rPr>
          <t xml:space="preserve">
773
</t>
        </r>
      </text>
    </comment>
    <comment ref="H45" authorId="0">
      <text>
        <r>
          <rPr>
            <b/>
            <sz val="8"/>
            <color indexed="81"/>
            <rFont val="Tahoma"/>
            <family val="2"/>
          </rPr>
          <t>altaa:</t>
        </r>
        <r>
          <rPr>
            <sz val="8"/>
            <color indexed="81"/>
            <rFont val="Tahoma"/>
            <family val="2"/>
          </rPr>
          <t xml:space="preserve">
773</t>
        </r>
      </text>
    </comment>
    <comment ref="D46" authorId="0">
      <text>
        <r>
          <rPr>
            <b/>
            <sz val="8"/>
            <color indexed="81"/>
            <rFont val="Tahoma"/>
            <family val="2"/>
          </rPr>
          <t>altaa:</t>
        </r>
        <r>
          <rPr>
            <sz val="8"/>
            <color indexed="81"/>
            <rFont val="Tahoma"/>
            <family val="2"/>
          </rPr>
          <t xml:space="preserve">
19</t>
        </r>
      </text>
    </comment>
    <comment ref="E46" authorId="0">
      <text>
        <r>
          <rPr>
            <b/>
            <sz val="8"/>
            <color indexed="81"/>
            <rFont val="Tahoma"/>
            <family val="2"/>
          </rPr>
          <t>altaa:</t>
        </r>
        <r>
          <rPr>
            <sz val="8"/>
            <color indexed="81"/>
            <rFont val="Tahoma"/>
            <family val="2"/>
          </rPr>
          <t xml:space="preserve">
19</t>
        </r>
      </text>
    </comment>
    <comment ref="G46" authorId="0">
      <text>
        <r>
          <rPr>
            <b/>
            <sz val="8"/>
            <color indexed="81"/>
            <rFont val="Tahoma"/>
            <family val="2"/>
          </rPr>
          <t>altaa:</t>
        </r>
        <r>
          <rPr>
            <sz val="8"/>
            <color indexed="81"/>
            <rFont val="Tahoma"/>
            <family val="2"/>
          </rPr>
          <t xml:space="preserve">
776</t>
        </r>
      </text>
    </comment>
    <comment ref="H46" authorId="0">
      <text>
        <r>
          <rPr>
            <b/>
            <sz val="8"/>
            <color indexed="81"/>
            <rFont val="Tahoma"/>
            <family val="2"/>
          </rPr>
          <t>altaa:</t>
        </r>
        <r>
          <rPr>
            <sz val="8"/>
            <color indexed="81"/>
            <rFont val="Tahoma"/>
            <family val="2"/>
          </rPr>
          <t xml:space="preserve">
776</t>
        </r>
      </text>
    </comment>
    <comment ref="D47" authorId="0">
      <text>
        <r>
          <rPr>
            <b/>
            <sz val="8"/>
            <color indexed="81"/>
            <rFont val="Tahoma"/>
            <family val="2"/>
          </rPr>
          <t>altaa:</t>
        </r>
        <r>
          <rPr>
            <sz val="8"/>
            <color indexed="81"/>
            <rFont val="Tahoma"/>
            <family val="2"/>
          </rPr>
          <t xml:space="preserve">
21</t>
        </r>
      </text>
    </comment>
    <comment ref="E47" authorId="0">
      <text>
        <r>
          <rPr>
            <b/>
            <sz val="8"/>
            <color indexed="81"/>
            <rFont val="Tahoma"/>
            <family val="2"/>
          </rPr>
          <t>altaa:</t>
        </r>
        <r>
          <rPr>
            <sz val="8"/>
            <color indexed="81"/>
            <rFont val="Tahoma"/>
            <family val="2"/>
          </rPr>
          <t xml:space="preserve">
21</t>
        </r>
      </text>
    </comment>
    <comment ref="G47" authorId="0">
      <text>
        <r>
          <rPr>
            <b/>
            <sz val="8"/>
            <color indexed="81"/>
            <rFont val="Tahoma"/>
            <family val="2"/>
          </rPr>
          <t>altaa:</t>
        </r>
        <r>
          <rPr>
            <sz val="8"/>
            <color indexed="81"/>
            <rFont val="Tahoma"/>
            <family val="2"/>
          </rPr>
          <t xml:space="preserve">
778</t>
        </r>
      </text>
    </comment>
    <comment ref="H47" authorId="0">
      <text>
        <r>
          <rPr>
            <b/>
            <sz val="8"/>
            <color indexed="81"/>
            <rFont val="Tahoma"/>
            <family val="2"/>
          </rPr>
          <t>altaa:</t>
        </r>
        <r>
          <rPr>
            <sz val="8"/>
            <color indexed="81"/>
            <rFont val="Tahoma"/>
            <family val="2"/>
          </rPr>
          <t xml:space="preserve">
778</t>
        </r>
      </text>
    </comment>
    <comment ref="D48" authorId="0">
      <text>
        <r>
          <rPr>
            <b/>
            <sz val="8"/>
            <color indexed="81"/>
            <rFont val="Tahoma"/>
            <family val="2"/>
          </rPr>
          <t>altaa:</t>
        </r>
        <r>
          <rPr>
            <sz val="8"/>
            <color indexed="81"/>
            <rFont val="Tahoma"/>
            <family val="2"/>
          </rPr>
          <t xml:space="preserve">
22</t>
        </r>
      </text>
    </comment>
    <comment ref="E48" authorId="0">
      <text>
        <r>
          <rPr>
            <b/>
            <sz val="8"/>
            <color indexed="81"/>
            <rFont val="Tahoma"/>
            <family val="2"/>
          </rPr>
          <t>altaa:</t>
        </r>
        <r>
          <rPr>
            <sz val="8"/>
            <color indexed="81"/>
            <rFont val="Tahoma"/>
            <family val="2"/>
          </rPr>
          <t xml:space="preserve">
22</t>
        </r>
      </text>
    </comment>
    <comment ref="G48" authorId="0">
      <text>
        <r>
          <rPr>
            <b/>
            <sz val="8"/>
            <color indexed="81"/>
            <rFont val="Tahoma"/>
            <family val="2"/>
          </rPr>
          <t>altaa:</t>
        </r>
        <r>
          <rPr>
            <sz val="8"/>
            <color indexed="81"/>
            <rFont val="Tahoma"/>
            <family val="2"/>
          </rPr>
          <t xml:space="preserve">
779</t>
        </r>
      </text>
    </comment>
    <comment ref="H48" authorId="0">
      <text>
        <r>
          <rPr>
            <b/>
            <sz val="8"/>
            <color indexed="81"/>
            <rFont val="Tahoma"/>
            <family val="2"/>
          </rPr>
          <t>altaa:</t>
        </r>
        <r>
          <rPr>
            <sz val="8"/>
            <color indexed="81"/>
            <rFont val="Tahoma"/>
            <family val="2"/>
          </rPr>
          <t xml:space="preserve">
779</t>
        </r>
      </text>
    </comment>
    <comment ref="D50" authorId="0">
      <text>
        <r>
          <rPr>
            <b/>
            <sz val="8"/>
            <color indexed="81"/>
            <rFont val="Tahoma"/>
            <family val="2"/>
          </rPr>
          <t>altaa:</t>
        </r>
        <r>
          <rPr>
            <sz val="8"/>
            <color indexed="81"/>
            <rFont val="Tahoma"/>
            <family val="2"/>
          </rPr>
          <t xml:space="preserve">
38</t>
        </r>
      </text>
    </comment>
    <comment ref="E50" authorId="0">
      <text>
        <r>
          <rPr>
            <b/>
            <sz val="8"/>
            <color indexed="81"/>
            <rFont val="Tahoma"/>
            <family val="2"/>
          </rPr>
          <t>altaa:</t>
        </r>
        <r>
          <rPr>
            <sz val="8"/>
            <color indexed="81"/>
            <rFont val="Tahoma"/>
            <family val="2"/>
          </rPr>
          <t xml:space="preserve">
38</t>
        </r>
      </text>
    </comment>
    <comment ref="G50" authorId="0">
      <text>
        <r>
          <rPr>
            <b/>
            <sz val="8"/>
            <color indexed="81"/>
            <rFont val="Tahoma"/>
            <family val="2"/>
          </rPr>
          <t>altaa:</t>
        </r>
        <r>
          <rPr>
            <sz val="8"/>
            <color indexed="81"/>
            <rFont val="Tahoma"/>
            <family val="2"/>
          </rPr>
          <t xml:space="preserve">
38</t>
        </r>
      </text>
    </comment>
    <comment ref="H50" authorId="0">
      <text>
        <r>
          <rPr>
            <b/>
            <sz val="8"/>
            <color indexed="81"/>
            <rFont val="Tahoma"/>
            <family val="2"/>
          </rPr>
          <t>altaa:</t>
        </r>
        <r>
          <rPr>
            <sz val="8"/>
            <color indexed="81"/>
            <rFont val="Tahoma"/>
            <family val="2"/>
          </rPr>
          <t xml:space="preserve">
38</t>
        </r>
      </text>
    </comment>
    <comment ref="D51" authorId="0">
      <text>
        <r>
          <rPr>
            <b/>
            <sz val="8"/>
            <color indexed="81"/>
            <rFont val="Tahoma"/>
            <family val="2"/>
          </rPr>
          <t>altaa:</t>
        </r>
        <r>
          <rPr>
            <sz val="8"/>
            <color indexed="81"/>
            <rFont val="Tahoma"/>
            <family val="2"/>
          </rPr>
          <t xml:space="preserve">
37</t>
        </r>
      </text>
    </comment>
    <comment ref="E51" authorId="0">
      <text>
        <r>
          <rPr>
            <b/>
            <sz val="8"/>
            <color indexed="81"/>
            <rFont val="Tahoma"/>
            <family val="2"/>
          </rPr>
          <t>altaa:</t>
        </r>
        <r>
          <rPr>
            <sz val="8"/>
            <color indexed="81"/>
            <rFont val="Tahoma"/>
            <family val="2"/>
          </rPr>
          <t xml:space="preserve">
37</t>
        </r>
      </text>
    </comment>
    <comment ref="H51" authorId="0">
      <text>
        <r>
          <rPr>
            <b/>
            <sz val="8"/>
            <color indexed="81"/>
            <rFont val="Tahoma"/>
            <family val="2"/>
          </rPr>
          <t>altaa:</t>
        </r>
        <r>
          <rPr>
            <sz val="8"/>
            <color indexed="81"/>
            <rFont val="Tahoma"/>
            <family val="2"/>
          </rPr>
          <t xml:space="preserve">
37</t>
        </r>
      </text>
    </comment>
    <comment ref="G52" authorId="0">
      <text>
        <r>
          <rPr>
            <b/>
            <sz val="8"/>
            <color indexed="81"/>
            <rFont val="Tahoma"/>
            <family val="2"/>
          </rPr>
          <t>altaa:</t>
        </r>
        <r>
          <rPr>
            <sz val="8"/>
            <color indexed="81"/>
            <rFont val="Tahoma"/>
            <family val="2"/>
          </rPr>
          <t xml:space="preserve">
1</t>
        </r>
      </text>
    </comment>
    <comment ref="H52" authorId="0">
      <text>
        <r>
          <rPr>
            <b/>
            <sz val="8"/>
            <color indexed="81"/>
            <rFont val="Tahoma"/>
            <family val="2"/>
          </rPr>
          <t>altaa:</t>
        </r>
        <r>
          <rPr>
            <sz val="8"/>
            <color indexed="81"/>
            <rFont val="Tahoma"/>
            <family val="2"/>
          </rPr>
          <t xml:space="preserve">
1</t>
        </r>
      </text>
    </comment>
    <comment ref="H53" authorId="0">
      <text>
        <r>
          <rPr>
            <b/>
            <sz val="8"/>
            <color indexed="81"/>
            <rFont val="Tahoma"/>
            <family val="2"/>
          </rPr>
          <t>altaa:</t>
        </r>
        <r>
          <rPr>
            <sz val="8"/>
            <color indexed="81"/>
            <rFont val="Tahoma"/>
            <family val="2"/>
          </rPr>
          <t xml:space="preserve">
48</t>
        </r>
      </text>
    </comment>
    <comment ref="H54" authorId="0">
      <text>
        <r>
          <rPr>
            <b/>
            <sz val="8"/>
            <color indexed="81"/>
            <rFont val="Tahoma"/>
            <family val="2"/>
          </rPr>
          <t>altaa:</t>
        </r>
        <r>
          <rPr>
            <sz val="8"/>
            <color indexed="81"/>
            <rFont val="Tahoma"/>
            <family val="2"/>
          </rPr>
          <t xml:space="preserve">
49</t>
        </r>
      </text>
    </comment>
  </commentList>
</comments>
</file>

<file path=xl/comments2.xml><?xml version="1.0" encoding="utf-8"?>
<comments xmlns="http://schemas.openxmlformats.org/spreadsheetml/2006/main">
  <authors>
    <author>altaa</author>
  </authors>
  <commentList>
    <comment ref="D41" authorId="0">
      <text>
        <r>
          <rPr>
            <b/>
            <sz val="8"/>
            <color indexed="81"/>
            <rFont val="Tahoma"/>
            <family val="2"/>
          </rPr>
          <t>altaa:</t>
        </r>
        <r>
          <rPr>
            <sz val="8"/>
            <color indexed="81"/>
            <rFont val="Tahoma"/>
            <family val="2"/>
          </rPr>
          <t xml:space="preserve">
773
</t>
        </r>
      </text>
    </comment>
    <comment ref="E41" authorId="0">
      <text>
        <r>
          <rPr>
            <b/>
            <sz val="8"/>
            <color indexed="81"/>
            <rFont val="Tahoma"/>
            <family val="2"/>
          </rPr>
          <t>altaa:</t>
        </r>
        <r>
          <rPr>
            <sz val="8"/>
            <color indexed="81"/>
            <rFont val="Tahoma"/>
            <family val="2"/>
          </rPr>
          <t xml:space="preserve">
773</t>
        </r>
      </text>
    </comment>
    <comment ref="D42" authorId="0">
      <text>
        <r>
          <rPr>
            <b/>
            <sz val="8"/>
            <color indexed="81"/>
            <rFont val="Tahoma"/>
            <family val="2"/>
          </rPr>
          <t>altaa:</t>
        </r>
        <r>
          <rPr>
            <sz val="8"/>
            <color indexed="81"/>
            <rFont val="Tahoma"/>
            <family val="2"/>
          </rPr>
          <t xml:space="preserve">
776</t>
        </r>
      </text>
    </comment>
    <comment ref="E42" authorId="0">
      <text>
        <r>
          <rPr>
            <b/>
            <sz val="8"/>
            <color indexed="81"/>
            <rFont val="Tahoma"/>
            <family val="2"/>
          </rPr>
          <t>altaa:</t>
        </r>
        <r>
          <rPr>
            <sz val="8"/>
            <color indexed="81"/>
            <rFont val="Tahoma"/>
            <family val="2"/>
          </rPr>
          <t xml:space="preserve">
776</t>
        </r>
      </text>
    </comment>
    <comment ref="D43" authorId="0">
      <text>
        <r>
          <rPr>
            <b/>
            <sz val="8"/>
            <color indexed="81"/>
            <rFont val="Tahoma"/>
            <family val="2"/>
          </rPr>
          <t>altaa:</t>
        </r>
        <r>
          <rPr>
            <sz val="8"/>
            <color indexed="81"/>
            <rFont val="Tahoma"/>
            <family val="2"/>
          </rPr>
          <t xml:space="preserve">
778</t>
        </r>
      </text>
    </comment>
    <comment ref="E43" authorId="0">
      <text>
        <r>
          <rPr>
            <b/>
            <sz val="8"/>
            <color indexed="81"/>
            <rFont val="Tahoma"/>
            <family val="2"/>
          </rPr>
          <t>altaa:</t>
        </r>
        <r>
          <rPr>
            <sz val="8"/>
            <color indexed="81"/>
            <rFont val="Tahoma"/>
            <family val="2"/>
          </rPr>
          <t xml:space="preserve">
778</t>
        </r>
      </text>
    </comment>
    <comment ref="D44" authorId="0">
      <text>
        <r>
          <rPr>
            <b/>
            <sz val="8"/>
            <color indexed="81"/>
            <rFont val="Tahoma"/>
            <family val="2"/>
          </rPr>
          <t>altaa:</t>
        </r>
        <r>
          <rPr>
            <sz val="8"/>
            <color indexed="81"/>
            <rFont val="Tahoma"/>
            <family val="2"/>
          </rPr>
          <t xml:space="preserve">
779</t>
        </r>
      </text>
    </comment>
    <comment ref="E44" authorId="0">
      <text>
        <r>
          <rPr>
            <b/>
            <sz val="8"/>
            <color indexed="81"/>
            <rFont val="Tahoma"/>
            <family val="2"/>
          </rPr>
          <t>altaa:</t>
        </r>
        <r>
          <rPr>
            <sz val="8"/>
            <color indexed="81"/>
            <rFont val="Tahoma"/>
            <family val="2"/>
          </rPr>
          <t xml:space="preserve">
779</t>
        </r>
      </text>
    </comment>
    <comment ref="D45" authorId="0">
      <text>
        <r>
          <rPr>
            <b/>
            <sz val="8"/>
            <color indexed="81"/>
            <rFont val="Tahoma"/>
            <family val="2"/>
          </rPr>
          <t>altaa:</t>
        </r>
        <r>
          <rPr>
            <sz val="8"/>
            <color indexed="81"/>
            <rFont val="Tahoma"/>
            <family val="2"/>
          </rPr>
          <t xml:space="preserve">
42</t>
        </r>
      </text>
    </comment>
    <comment ref="E45" authorId="0">
      <text>
        <r>
          <rPr>
            <b/>
            <sz val="8"/>
            <color indexed="81"/>
            <rFont val="Tahoma"/>
            <family val="2"/>
          </rPr>
          <t>altaa:</t>
        </r>
        <r>
          <rPr>
            <sz val="8"/>
            <color indexed="81"/>
            <rFont val="Tahoma"/>
            <family val="2"/>
          </rPr>
          <t xml:space="preserve">
42</t>
        </r>
      </text>
    </comment>
    <comment ref="D47" authorId="0">
      <text>
        <r>
          <rPr>
            <b/>
            <sz val="8"/>
            <color indexed="81"/>
            <rFont val="Tahoma"/>
            <family val="2"/>
          </rPr>
          <t>altaa:</t>
        </r>
        <r>
          <rPr>
            <sz val="8"/>
            <color indexed="81"/>
            <rFont val="Tahoma"/>
            <family val="2"/>
          </rPr>
          <t xml:space="preserve">
704</t>
        </r>
      </text>
    </comment>
    <comment ref="E47" authorId="0">
      <text>
        <r>
          <rPr>
            <b/>
            <sz val="8"/>
            <color indexed="81"/>
            <rFont val="Tahoma"/>
            <family val="2"/>
          </rPr>
          <t>altaa:</t>
        </r>
        <r>
          <rPr>
            <sz val="8"/>
            <color indexed="81"/>
            <rFont val="Tahoma"/>
            <family val="2"/>
          </rPr>
          <t xml:space="preserve">
704</t>
        </r>
      </text>
    </comment>
    <comment ref="D49" authorId="0">
      <text>
        <r>
          <rPr>
            <b/>
            <sz val="8"/>
            <color indexed="81"/>
            <rFont val="Tahoma"/>
            <family val="2"/>
          </rPr>
          <t>altaa:</t>
        </r>
        <r>
          <rPr>
            <sz val="8"/>
            <color indexed="81"/>
            <rFont val="Tahoma"/>
            <family val="2"/>
          </rPr>
          <t xml:space="preserve">
758</t>
        </r>
      </text>
    </comment>
    <comment ref="E49" authorId="0">
      <text>
        <r>
          <rPr>
            <b/>
            <sz val="8"/>
            <color indexed="81"/>
            <rFont val="Tahoma"/>
            <family val="2"/>
          </rPr>
          <t>altaa:</t>
        </r>
        <r>
          <rPr>
            <sz val="8"/>
            <color indexed="81"/>
            <rFont val="Tahoma"/>
            <family val="2"/>
          </rPr>
          <t xml:space="preserve">
758</t>
        </r>
      </text>
    </comment>
  </commentList>
</comments>
</file>

<file path=xl/sharedStrings.xml><?xml version="1.0" encoding="utf-8"?>
<sst xmlns="http://schemas.openxmlformats.org/spreadsheetml/2006/main" count="919" uniqueCount="476">
  <si>
    <t>Õóâü</t>
  </si>
  <si>
    <t>Àëàã-Ýðäýíý</t>
  </si>
  <si>
    <t>Àðáóëàã</t>
  </si>
  <si>
    <t>Áàÿíç¿ðõ</t>
  </si>
  <si>
    <t>Á¿ðýíòîãòîõ</t>
  </si>
  <si>
    <t>Ãàëò</t>
  </si>
  <si>
    <t>Æàðãàëàíò</t>
  </si>
  <si>
    <t>Èõ-Óóë</t>
  </si>
  <si>
    <t>Ðàøààíò</t>
  </si>
  <si>
    <t>Òàðèàëàí</t>
  </si>
  <si>
    <t>Òîñîíöýíãýë</t>
  </si>
  <si>
    <t>Òºìºðáóëàã</t>
  </si>
  <si>
    <t>Ò¿íýë</t>
  </si>
  <si>
    <t>Óëààí-Óóë</t>
  </si>
  <si>
    <t>Öýöýðëýã</t>
  </si>
  <si>
    <t>Ýðäýíýáóëãàí</t>
  </si>
  <si>
    <t>Õàòãàë</t>
  </si>
  <si>
    <t>Ìºðºí</t>
  </si>
  <si>
    <t>Ä¿í</t>
  </si>
  <si>
    <t>Ðýí÷èíëõ¿ìáý</t>
  </si>
  <si>
    <t>Öàãààííóóð</t>
  </si>
  <si>
    <t>¯¿íýýñ</t>
  </si>
  <si>
    <t>¯ç¿¿ëýëò</t>
  </si>
  <si>
    <t xml:space="preserve">                                                                                                  BANK DATA OF KHUVSGUL AIMAG</t>
  </si>
  <si>
    <t>ÕÀÀí áàíê</t>
  </si>
  <si>
    <t>Ìîíãîë áàíê</t>
  </si>
  <si>
    <t>ÕÀÑ áàíê</t>
  </si>
  <si>
    <t>Òºðèéí áàíê</t>
  </si>
  <si>
    <t xml:space="preserve">Êàïèòàë áàíê </t>
  </si>
  <si>
    <t xml:space="preserve">Ãîëîìò áàíê </t>
  </si>
  <si>
    <t>2014 îí</t>
  </si>
  <si>
    <t>Îðëîãî</t>
  </si>
  <si>
    <t>Ìîíãîë áàíêíààñ àâñàí</t>
  </si>
  <si>
    <t>Êàññààð îðñîí</t>
  </si>
  <si>
    <t>Çàðëàãà</t>
  </si>
  <si>
    <t>Ìîíãîë áàíêèíä ºãñºí</t>
  </si>
  <si>
    <t>Öýâýð çàðëàãà</t>
  </si>
  <si>
    <t>Çýýëèéí ºðèéí ¿ëäýãäýë</t>
  </si>
  <si>
    <t>Õóãàöàà õýòýðñýí</t>
  </si>
  <si>
    <t>×àíàðã¿é çýýë</t>
  </si>
  <si>
    <t>Õàäãàëàìæèéí ¿ëäýãäýë</t>
  </si>
  <si>
    <t>Õàðèëöàõûí ¿ëäýãäýë</t>
  </si>
  <si>
    <t>(ºññºí ä¿íãýýð ìÿí. òºãðºãººð)</t>
  </si>
  <si>
    <t>Ñóìûí íýð</t>
  </si>
  <si>
    <t xml:space="preserve">Óðüä îíîîñ ºññºí áóóðñàí </t>
  </si>
  <si>
    <t>Òºëºâëºãºº</t>
  </si>
  <si>
    <t>Ã¿éöýòãýë</t>
  </si>
  <si>
    <t>Á¯ÃÄ</t>
  </si>
  <si>
    <t xml:space="preserve">Õàíõ </t>
  </si>
  <si>
    <t>Öàãààí-óóë</t>
  </si>
  <si>
    <t>Öàãààí-¿¿ð</t>
  </si>
  <si>
    <t>×àíäìàíü-ºíäºð</t>
  </si>
  <si>
    <t>Øèíý-èäýð</t>
  </si>
  <si>
    <t>òºëºâëºãºº</t>
  </si>
  <si>
    <t>ã¿éöýòãýë</t>
  </si>
  <si>
    <t>ÍÈÉÃÌÈÉÍ ÄÀÀÒÃÀËÛÍ ÑÀÍÃÈÉÍ  ÀÂËÀÃÛÍ ÌÝÄÝÝ</t>
  </si>
  <si>
    <t>RECEIVABLE OF SOCIAL INSURANCE FUND</t>
  </si>
  <si>
    <t>Øèìòãýëèéí àâëàãà Á¯ÃÄ</t>
  </si>
  <si>
    <t>Óðüä îíû àâëàãûí ¿ëäýãäýë</t>
  </si>
  <si>
    <t>Ýíý îíä øèíýýð ¿¿ññýí àâëàãà</t>
  </si>
  <si>
    <t>ÕªÂÑÃªË ÀÉÌÃÈÉÍ ÕÝÐÝÃËÝÝÍÈÉ ÁÀÐÀÀ ¯ÉË×ÈËÃÝÝÍÈÉ  ¯ÍÈÉÍ ÈÍÄÅÊÑ</t>
  </si>
  <si>
    <t>Áàðààíû á¿ëãýýð</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</si>
  <si>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</si>
  <si>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</si>
  <si>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</si>
  <si>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</si>
  <si>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</si>
  <si>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</si>
  <si>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</si>
  <si>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</si>
  <si>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</si>
  <si>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</si>
  <si>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</si>
  <si>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</si>
  <si>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</si>
  <si>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</si>
  <si>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</si>
  <si>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</si>
  <si>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</si>
  <si>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</si>
  <si>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</si>
  <si>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</si>
  <si>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</si>
  <si>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</si>
  <si>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ÅÐªÍÕÈÉ ÈÍÄÅÊÑ</t>
  </si>
  <si>
    <t>01.   ÕYÍÑÍÈÉ ÁÀÐÀÀ, ÑÎÃÒÓÓÐÓÓËÀÕ ÁÓÑ ÓÍÄÀÀ</t>
  </si>
  <si>
    <t>01.1 ÕYÍÑÍÈÉ ÁÀÐÀÀ</t>
  </si>
  <si>
    <t>01.1.1  ÒÀËÕ, ÃÓÐÈË, ÁÓÄÀÀ</t>
  </si>
  <si>
    <t>01.1.2  ÌÀÕ, ÌÀÕÀÍ ÁYÒÝÝÃÄÝÕYYÍ</t>
  </si>
  <si>
    <t>01.1.4  ÑYY, ÑYYÍ ÁYÒÝÝÃÄÝÕYYÍ, ªÍÄªÃ</t>
  </si>
  <si>
    <t>01.1.5  ÒªÐªË ÁYÐÈÉÍ ªªÕ, ÒÎÑ</t>
  </si>
  <si>
    <t>01.1.6  ÆÈÌÑ, ÆÈÌÑÃÝÍÝ</t>
  </si>
  <si>
    <t>01.1.7  ÕYÍÑÍÈÉ ÍÎÃÎÎ</t>
  </si>
  <si>
    <t>01.1.8  ÑÀÀÕÀÐ, ÆÈÌÑÍÈÉ ×ÀÍÀÌÀË, ÇªÃÈÉÍ ÁÀË, ×ÈÕÝÐ, ØÎÊÎËÀÄ</t>
  </si>
  <si>
    <t>01.1.9  ÕYÍÑÍÈÉ ÁÓÑÀÄ ÁYÒÝÝÃÄÝÕYYÍ</t>
  </si>
  <si>
    <t>01.2 ÑÎÃÒÓÓÐÓÓËÀÕ ÁÓÑ ÓÍÄÀÀ</t>
  </si>
  <si>
    <t>02.   ÑÎÃÒÓÓÐÓÓËÀÕ ÓÍÄÀÀ, ÒÀÌÕÈ, ÌÀÍÑÓÓÐÓÓËÀÕ ÁÎÄÈÑ</t>
  </si>
  <si>
    <t>02.1 ÑÎÃÒÓÓÐÓÓËÀÕ ÓÍÄÀÀ</t>
  </si>
  <si>
    <t>02.2 ÒÀÌÕÈ</t>
  </si>
  <si>
    <t>03.    ÕÓÂÖÀÑ, ÁªÑ ÁÀÐÀÀ, ÃÓÒÀË</t>
  </si>
  <si>
    <t>03.1   ÕÓÂÖÀÑ, ÁªÑ ÁÀÐÀÀ</t>
  </si>
  <si>
    <t>03.1.1  ÕªÂªÍ, ÁªÑ ÁÀÐÀÀ</t>
  </si>
  <si>
    <t>03.1.2  ÁYÕ ÒªÐËÈÉÍ ÕÓÂÖÀÑ</t>
  </si>
  <si>
    <t>03.1.3  ÆÈÆÈÃ ÝÄËÝË, ÕÝÐÝÃÑÝË</t>
  </si>
  <si>
    <t>03.2  ÃÓÒÀË</t>
  </si>
  <si>
    <t>04.    ÎÐÎÍ ÑÓÓÖ, ÓÑ, ÖÀÕÈËÃÀÀÍ, ÕÈÉÍ ÁÎËÎÍ ÁÓÑÀÄ ÒYËØ</t>
  </si>
  <si>
    <t>04.1  ОРОН СУУЦНЫ БОДИТ ТYРЭЭС</t>
  </si>
  <si>
    <t>04.2  ÎÐÎÍ ÑÓÓÖÍÛ ÒÅÕÍÈÊÈÉÍ ÁÎËÎÍ ÇÀÑÂÀÐÛÍ YÉË×ÈËÃÝÝ</t>
  </si>
  <si>
    <t>04.3  ÓÑÀÍ ÕÀÍÃÀÌÆ ÁÎËÎÍ ÎÐÎÍ ÑÓÓÖÍÛ ÁÓÑÀÄ YÉË×ÈËÃÝÝ</t>
  </si>
  <si>
    <t>04.4  ÖÀÕÈËÃÀÀÍ, ÕÈÉÍ ÁÎËÎÍ ÁÓÑÀÄ ÒYËØ</t>
  </si>
  <si>
    <t>05.    ÃÝÐ ÀÕÓÉÍ ÒÀÂÈËÃÀ, ÃÝÐ ÀÕÓÉÍ ÁÀÐÀÀ</t>
  </si>
  <si>
    <t>05.1  ÃÝÐ ÀÕÓÉÍ ÒÀÂÈËÃÀ, ÕÝÐÝÃÑÝË, ÕÈÂÑ ÁÎËÎÍ ØÀËÍÛ ÁÓÑÀÄ ÄÝÂÑÃÝÐ</t>
  </si>
  <si>
    <t>05.2  ÃÝÐ ÀÕÓÉÍ Î¨ÌÎË, ÍÝÕÌÝË ÝÄËÝË</t>
  </si>
  <si>
    <t>05.3  ÃÝÐ ÀÕÓÉÍ ÖÀÕÈËÃÀÀÍ ÁÀÐÀÀ</t>
  </si>
  <si>
    <t>05.4  ÃÝÐ ÀÕÓÉÍ ØÈËÝÍ ÝÄËÝË, ÑÀÂ ÑÓÓËÃÀ</t>
  </si>
  <si>
    <t>05.5  ÃÝÐ ÀÕÓÉ, ÖÝÖÝÐËÝÃÈÉÍ ÇÎÐÈÓËÀËÒÒÀÉ ÕªÄªËÌªÐÈÉÍ ÁÀÃÀÆ ÕÝÐÝÃÑÝË</t>
  </si>
  <si>
    <t>05.6  ÃÝÐ ÀÕÓÉÍ ÖÝÂÝÐËÝÃÝÝÍÈÉ ÁÎËÎÍ ÁÓÑÀÄ ÆÈÆÈÃ ÁÀÐÀÀ, ÃÝÐÈÉÍ YÉË×ÈËÃÝÝ</t>
  </si>
  <si>
    <t>06.    ÝÌ, ÒÀÐÈÀ, ÝÌÍÝËÃÈÉÍ YÉË×ÈËÃÝÝ</t>
  </si>
  <si>
    <t>06.1  ÝÌ, ÒÀÐÈÀ, ÝÌÍÝËÃÈÉÍ ÕÝÐÝÃÑÝË</t>
  </si>
  <si>
    <t>06.2  ÀÌÁÓËÒÎÐÛÍ YÉË×ÈËÃÝÝ</t>
  </si>
  <si>
    <t>06.3  ÝÌÍÝËÝÃÒ ÕÝÂÒÝÆ YÇYYËÑÝÍ YÉË×ÈËÃÝÝ</t>
  </si>
  <si>
    <t>07.    ÒÝÝÂÝÐ</t>
  </si>
  <si>
    <t>07.1  ÒÝÝÂÐÈÉÍ ÕÝÐÝÃÑËÈÉÍ ÕÓÄÀËÄÀÍ ÀÂÀËÒ</t>
  </si>
  <si>
    <t>07.2  ÕÓÂÈÉÍ ÒÝÝÂÐÈÉÍ ÕÝÐÝÃÑËÈÉÍ ÇÀÑÂÀÐ, YÉË×ÈËÃÝÝ</t>
  </si>
  <si>
    <t>07.3  ÒÝÝÂÐÈÉÍ YÉË×ÈËÃÝÝ</t>
  </si>
  <si>
    <t>08.    ÕÎËÁÎÎÍÛ ÕÝÐÝÃÑÝË, ØÓÓÄÀÍÃÈÉÍ YÉË×ÈËÃÝÝ</t>
  </si>
  <si>
    <t>09.    ÀÌÐÀËÒ, ×ªËªªÒ ÖÀÃ, ÑÎ¨ËÛÍ ÁÀÐÀÀ, YÉË×ÈËÃÝÝ</t>
  </si>
  <si>
    <t>09.1   ÄÓÓ, ÄYÐÑ, ÃÝÐÝË ÇÓÐÀÃ, ÌÝÄÝÝËËÈÉÃ ÁÎËÎÂÑÐÓÓËÀÕ ÒÎÍÎÃ ÒªÕªªÐªÌÆ</t>
  </si>
  <si>
    <t>09.2   ×ªËªªÒ ÖÀÃ, ÑÎ¨ËÛÍ YÉË×ÈËÃÝÝ</t>
  </si>
  <si>
    <t>09.3   ÍÎÌ, ÑÎÍÈÍ, ÁÈ×ÃÈÉÍ ÕÝÐÝÃÑÝË</t>
  </si>
  <si>
    <t>10.    ÁÎËÎÂÑÐÎËÛÍ YÉË×ÈËÃÝÝ</t>
  </si>
  <si>
    <t>11.    ÇÎ×ÈÄ ÁÓÓÄÀË, ÍÈÉÒÈÉÍ ÕÎÎË, ÄÎÒÓÓÐ ÁÀÉÐÍÛ YÉË×ÈËÃÝÝ</t>
  </si>
  <si>
    <t>11.1   ÍÈÉÒÈÉÍ ÕÎÎËÍÛ YÉË×ÈËÃÝÝ</t>
  </si>
  <si>
    <t>11.2   ÇÎ×ÈÄ ÁÓÓÄÀË ÄÎÒÓÓÐ ÁÀÉÐÍÛ YÉË×ÈËÃÝÝ</t>
  </si>
  <si>
    <t>12.    ÁÓÑÀÄ ÁÀÐÀÀ, YÉË×ÈËÃÝÝ</t>
  </si>
  <si>
    <t>12.1   ÕÓÂÜ ÕYÍÄ ÕÀÍÄÑÀÍ YÉË×ÈËÃÝÝ</t>
  </si>
  <si>
    <t>12.2   ÕÓÂÜ ÕYÍÈÉ ÝÄ ÇYÉË, ÕÝÐÝÃËÝË</t>
  </si>
  <si>
    <t>12.3   ÑÀÍÕYYÃÈÉÍ YÉË×ÈËÃÝÝ</t>
  </si>
  <si>
    <t>2015 îí</t>
  </si>
  <si>
    <t>2014-12</t>
  </si>
  <si>
    <t>2015-03</t>
  </si>
  <si>
    <t>2015-04</t>
  </si>
  <si>
    <t>2014-04</t>
  </si>
  <si>
    <t>2014 он</t>
  </si>
  <si>
    <t>2015 он</t>
  </si>
  <si>
    <t>Зээлийн өрийн үлдэгдэл</t>
  </si>
  <si>
    <t>ÍÈÉÃÌÈÉÍ ÄÀÀÒÃÀËÛÍ ØÈÌÒÃÝËÈÉÍ ÎÐËÎÃÛÍ 2015 ÎÍÛ 08 ÑÀÐÛÍ ÌÝÄÝÝÃ 2014 ÎÍÛ                                                              ÌªÍ ¯ÅÒÝÉ ÕÀÐÜÖÓÓËÑÀÍ ÁÀÉÄÀË</t>
  </si>
  <si>
    <t xml:space="preserve">ÕªÂÑÃªË ÀÉÌÃÈÉÍ ÁÀÍÊÓÓÄÛÍ 2015 ÎÍÛ 8-Ð ÑÀÐÛÍ ÌÝÄÝÝ                                                                                                                                                                                             </t>
  </si>
  <si>
    <t>2015 îíû 09 ñàðûí 04-íèé áàéäëààð                                                   (ìÿí.òºã)</t>
  </si>
  <si>
    <t>2015-08</t>
  </si>
  <si>
    <t>2014-08</t>
  </si>
  <si>
    <t>2015-07</t>
  </si>
  <si>
    <t>2015.08.21</t>
  </si>
  <si>
    <t>2015.09.04</t>
  </si>
  <si>
    <t>ÿìàà</t>
  </si>
  <si>
    <t>õîíü</t>
  </si>
  <si>
    <t>¿õýð</t>
  </si>
  <si>
    <t>àäóó</t>
  </si>
  <si>
    <t>òýìýý</t>
  </si>
  <si>
    <t>á¿ã ä</t>
  </si>
  <si>
    <t>ßìàà</t>
  </si>
  <si>
    <t>Õîíü</t>
  </si>
  <si>
    <t>¯õýð</t>
  </si>
  <si>
    <t>Àäóó</t>
  </si>
  <si>
    <t>Òýìýý</t>
  </si>
  <si>
    <t>Îíû ýõíèé ìàëä õîðîãäëûí ýçëýõ õóâü</t>
  </si>
  <si>
    <t>ªâ÷íººð</t>
  </si>
  <si>
    <t>ñ</t>
  </si>
  <si>
    <t>ý</t>
  </si>
  <si>
    <t>í</t>
  </si>
  <si>
    <t>¿</t>
  </si>
  <si>
    <t>Õîðîãäñîí á¿ãä</t>
  </si>
  <si>
    <t>çºð¿¿</t>
  </si>
  <si>
    <t>Äóíäàæ</t>
  </si>
  <si>
    <t>Äóíäæààñ</t>
  </si>
  <si>
    <t>Ýõíèé 06 ñàð</t>
  </si>
  <si>
    <t>ЗҮЙ БУСААР ХОРОГДСОН ТОМ МАЛ, малын төрлөөр, мянган толгойгоор</t>
  </si>
  <si>
    <t>Ä¯Í</t>
  </si>
  <si>
    <t>Öàãààí íóóð</t>
  </si>
  <si>
    <t>Øèíý èäýð</t>
  </si>
  <si>
    <t>×àíäìàíü ªíäºð</t>
  </si>
  <si>
    <t xml:space="preserve">Öàãààí ¿¿ð </t>
  </si>
  <si>
    <t>Öàãààí óóë</t>
  </si>
  <si>
    <t>Õàíõ</t>
  </si>
  <si>
    <t>Óëààí óóë</t>
  </si>
  <si>
    <t>Ðåí÷èíëõ¿ìáý</t>
  </si>
  <si>
    <t>Èõ óóë</t>
  </si>
  <si>
    <t>Àëàã  Ýðäýíý</t>
  </si>
  <si>
    <t>Çºð¿¿ +, -</t>
  </si>
  <si>
    <t>îíû ýõíèé ìàëä ýçëýõ õóâü</t>
  </si>
  <si>
    <t>Òîî</t>
  </si>
  <si>
    <t>Õîðîãäîëä ýçëýõ õóâü</t>
  </si>
  <si>
    <t>¯¿íýýñ: ºâ÷íººð</t>
  </si>
  <si>
    <t>Õîðîãäîë ýõíèé 6-ð ñàðä</t>
  </si>
  <si>
    <t>Ñóìäûí íýðñ</t>
  </si>
  <si>
    <t>Ä.ä</t>
  </si>
  <si>
    <t>ЗҮЙ БУСААР ХОРОГДСОН ТОМ МАЛ, сумаар, толгойгоор</t>
  </si>
  <si>
    <t>x</t>
  </si>
  <si>
    <t>õ</t>
  </si>
  <si>
    <t>Áîéæèëòèéí õóâü</t>
  </si>
  <si>
    <t>06-ð ñàð</t>
  </si>
  <si>
    <t>Òºëëºëòèéí õóâü</t>
  </si>
  <si>
    <t>Áîéæèæ áóé òºë</t>
  </si>
  <si>
    <t>Õîðîãäñîí òºë</t>
  </si>
  <si>
    <t>Òºëëºñºí ýõ</t>
  </si>
  <si>
    <t>ТӨЛ БОЙЖИЛТ, сумаар, толгойгоор</t>
  </si>
  <si>
    <t>Ишиг</t>
  </si>
  <si>
    <t>Хурга</t>
  </si>
  <si>
    <t>Тугал</t>
  </si>
  <si>
    <t>Унага</t>
  </si>
  <si>
    <t>Ботго</t>
  </si>
  <si>
    <t>Бүгд</t>
  </si>
  <si>
    <t>Èøèã</t>
  </si>
  <si>
    <t>Õóðãà</t>
  </si>
  <si>
    <t>Òóãàë</t>
  </si>
  <si>
    <t>Óíàãà</t>
  </si>
  <si>
    <t>Áîòãî</t>
  </si>
  <si>
    <t xml:space="preserve">Õîðîãäñîí òºë </t>
  </si>
  <si>
    <t xml:space="preserve">Áîéæñîí òºë </t>
  </si>
  <si>
    <t>Ýõíèé 6 ñàð</t>
  </si>
  <si>
    <t>ТӨЛ БОЙЖИЛТ, төрлөөр, мянган толгойгоор</t>
  </si>
  <si>
    <t>íàñ áàðàëò</t>
  </si>
  <si>
    <t>Àìüä òºðñºí õ¿¿õýä</t>
  </si>
  <si>
    <t>- Татран</t>
  </si>
  <si>
    <t>- Тарваган тахал</t>
  </si>
  <si>
    <t>- Улаан - сэргэнэ</t>
  </si>
  <si>
    <t>- Õà÷èãò ðèêåòòèîç</t>
  </si>
  <si>
    <t>- Õà÷èãò ýíöåôàëèò</t>
  </si>
  <si>
    <t>- Ãàð õºë àìíû ºâ÷èí</t>
  </si>
  <si>
    <t>- Õà÷èãò áîððåëèîç</t>
  </si>
  <si>
    <t>- Íÿðàéí ¿æèë õàëäâàð</t>
  </si>
  <si>
    <t>- Õóðö õàëäâàðò íàñ áàðàëò</t>
  </si>
  <si>
    <t xml:space="preserve">   - ÁÇÄ áóñàä õàëäâàð</t>
  </si>
  <si>
    <t>- Õåðâèñ</t>
  </si>
  <si>
    <t>- Áîîì</t>
  </si>
  <si>
    <t>- ¨ëîì</t>
  </si>
  <si>
    <t>- ÁÇ ìººãºíöºð</t>
  </si>
  <si>
    <t>- Áðóöåëë¸ç</t>
  </si>
  <si>
    <t>Тэмбүү</t>
  </si>
  <si>
    <t>Заг хүйтэн</t>
  </si>
  <si>
    <t>Халдварт өвчнөөр өвчлөгчид</t>
  </si>
  <si>
    <t>- Ãàõàé õàâäàð</t>
  </si>
  <si>
    <t>- Òðèõîìèíàç</t>
  </si>
  <si>
    <t>- Ìººãºíöºð</t>
  </si>
  <si>
    <t>- Çàã õ¿éòýí</t>
  </si>
  <si>
    <t>- Ñ¿ðüåýгийн нас баралт</t>
  </si>
  <si>
    <t>- Ñ¿ðüåý</t>
  </si>
  <si>
    <t>- Õàìóó</t>
  </si>
  <si>
    <t>Үүнээс төрөлхийн тэмбүү</t>
  </si>
  <si>
    <t>- Òýìá¿¿</t>
  </si>
  <si>
    <t>- Ñàëõèí öýöýã</t>
  </si>
  <si>
    <t>- Ñàëüìîíåëëîç</t>
  </si>
  <si>
    <t>- Óëààí бурхан</t>
  </si>
  <si>
    <t>- Óëààíóóä</t>
  </si>
  <si>
    <t>0-1 насны хүүхэд</t>
  </si>
  <si>
    <t>0-5 насны хүүхэд</t>
  </si>
  <si>
    <t>- Áàëíàä</t>
  </si>
  <si>
    <t>- Ñàõóó</t>
  </si>
  <si>
    <t>- Öóñàí ñóóëãà</t>
  </si>
  <si>
    <t>- Ìýíýí</t>
  </si>
  <si>
    <t>- Ãåïàòèòийн нас баралт</t>
  </si>
  <si>
    <t>- Ãåïàòèò</t>
  </si>
  <si>
    <t>- Õ¿íñíýýñ ãàðàëòàé áàêòåðò õîðäëîãî</t>
  </si>
  <si>
    <t>Á¿ãä</t>
  </si>
  <si>
    <t>Â. Õàëäâàðò ºâ÷íººð ºâ÷ëºã÷èä</t>
  </si>
  <si>
    <t>¯¿íýýñ:Ýìíýëýãò</t>
  </si>
  <si>
    <t xml:space="preserve">  Á.Íàñ áàðàëò</t>
  </si>
  <si>
    <t>1-5 íàñíû õ¿¿õäèéí ýíäýãäýë</t>
  </si>
  <si>
    <t>0-1 íàñíû õ¿¿õäèéí ýíäýãäýë</t>
  </si>
  <si>
    <t xml:space="preserve">Òºðºëòººñ ýíäñýí ýõ </t>
  </si>
  <si>
    <t>Àìàðæñàí ýõèéí òîî</t>
  </si>
  <si>
    <t xml:space="preserve"> À.Òºðºëò</t>
  </si>
  <si>
    <t>2014 оноос                 (+, -)</t>
  </si>
  <si>
    <t>Эхний 8 сарын байдлаар</t>
  </si>
  <si>
    <t>Үзүүлэлт</t>
  </si>
  <si>
    <t>Òºðºëò, íàñ áàðàëò, õàëäâàðò ºâ÷èí</t>
  </si>
  <si>
    <t>ÝÐ¯¯Ë ÌÝÍÄ</t>
  </si>
  <si>
    <t xml:space="preserve"> </t>
  </si>
  <si>
    <t>Íèéò ãýìò õýðýã</t>
  </si>
  <si>
    <t>Ажил сургуульгүй хүмүүсийн үйлдсэн хэрэг</t>
  </si>
  <si>
    <t>Ãýìò õýðýãò õîëáîãäñîí õ¿í</t>
  </si>
  <si>
    <t xml:space="preserve">Ýð¿¿ëæ¿¿ëñýí </t>
  </si>
  <si>
    <t>Áàðèâ÷ëàãäñàí</t>
  </si>
  <si>
    <t xml:space="preserve">    óðøãààð          /ãýìòñýí/</t>
  </si>
  <si>
    <t>Ãýìò õýðãèéí /íàñ áàðñàí/</t>
  </si>
  <si>
    <t>Àæèë, ñóðãóóëüã¿é õ¿ì¿¿ñèéí ¿éëäñýí õýðýã</t>
  </si>
  <si>
    <t>Íàñàíä õ¿ðýýã¿é õ¿ì¿¿ñèéí ¿éëäñýí õýðýã</t>
  </si>
  <si>
    <t>Á¿ëýãëýí ¿éëäñýí õýðýã</t>
  </si>
  <si>
    <t>Ñîãòóóãààð ¿éëäñýí õýðýã</t>
  </si>
  <si>
    <t xml:space="preserve">   -áóñàä ãýìò õýðýã</t>
  </si>
  <si>
    <t>Байгаль хамгаалах журмын эсрэг</t>
  </si>
  <si>
    <t xml:space="preserve">                  ýä õºðºíãèéí </t>
  </si>
  <si>
    <t xml:space="preserve">    ¯¿íýýñ: -ìàëûí</t>
  </si>
  <si>
    <t xml:space="preserve">   -èðãýäèéí ºì÷èéí õóëãàé /145/</t>
  </si>
  <si>
    <t xml:space="preserve">   - ãàëûí</t>
  </si>
  <si>
    <t xml:space="preserve">   -àâòî îñëûí</t>
  </si>
  <si>
    <t xml:space="preserve">   -äýýðìèéí /147/</t>
  </si>
  <si>
    <t xml:space="preserve">   - õ¿÷èíãèéí </t>
  </si>
  <si>
    <t>Гэмтсэн</t>
  </si>
  <si>
    <t>Нас барсан</t>
  </si>
  <si>
    <t xml:space="preserve">   -èðãýäèéí ýð¿¿ë ìýíäèéí ýñðýã</t>
  </si>
  <si>
    <t xml:space="preserve">   -òàíõàéí</t>
  </si>
  <si>
    <t xml:space="preserve">   - õ¿í àìèíû</t>
  </si>
  <si>
    <t>Ãàðñàí á¿õ ãýìò õýðýã</t>
  </si>
  <si>
    <t>2014 оноос    /+ - /</t>
  </si>
  <si>
    <t>ÃÝÌÒ ÕÝÐÝÃ, ÇªÐ×ÈË</t>
  </si>
  <si>
    <t>2004 îíû 2 ñàðä  ºãëºã 126.1 ñàÿ  òºãðºã áîëæ îíû ýõíýýñ 30.3 ñàÿ òºãðºãººð  ºñºæ,  íîäíèíãèéí ìºí ¿åýñ 19.0 ñàÿ òºãðºãººð ºññºí áàéíà.  Áàÿíç¿ðõ, Á¿ðýíòîãòîõ, Ãàëò, Ðàøààíò, Ðåí÷èíëõ¿ìáý,  Èõ-Óóë, Òîñîíöýíãýë, Óëààí-Óóë,  Öàãààí-Óóë, Øèíý-Èäýð,  Ìºðºí ñó</t>
  </si>
  <si>
    <t>ÒªÑÂÈÉÍ ªÃËªÃÈÉÍ ÒÀËÀÀÐ</t>
  </si>
  <si>
    <t>Òºñºâò áàéãóóëëàãóóäûí àâëàãà 2004 îíû 2 äóãààð ñàðä 39.8  ñàÿ òºãðºã áîëæ, îíû ýõíýýñ 0.6 ñàÿ òºãðºãººð ºñºæ,  íîäíèíãèéí ìºí ¿åèéíõýýñ 0.4 ñàÿ òºãðºãººð ºññºí áàéíà.   Àëàã-Ýðäýíý, Á¿ðýíòîãòîõ,  Ãàëò,  Öàãààí íóóð,  Öàãààí-Óóë,  Ìºðºí ñóì,  àéìãèéí òºñº</t>
  </si>
  <si>
    <t>ÒªÑÂÈÉÍ ÀÂËÀÃÛÍ ÒÀËÀÀÐ</t>
  </si>
  <si>
    <t>Òºñâèéí çàðëàãà 2004 îíû 1 ñàðä 1241.6 ñàÿ òºãðºã áîëæ 2003 îíû ìºí ¿åýñ 113.2 ñàÿ òºãðºãººð  ºññºí  áàéíà. Íèéò çàðäëûí ä¿íä öàëèí, íèéãìèéí äààòãàëûí øèìòãýë 51.3 õóâü, áàðàà ¿éë÷èëãýýíèé áóñàä çàðäàë 45.3 õóâèéã ýçýëæ, 2003 îíû ìºí ¿åòýé õàðüöóóëàõàä ö</t>
  </si>
  <si>
    <t>ÒªÑÂÈÉÍ ÇÀÐËÀÃÛÍ ÒÀËÀÀÐ</t>
  </si>
  <si>
    <t xml:space="preserve"> Àéìãèéí òºñâèéí îðëîãûí 92.6 õóâèéã òàòâàðûí îðëîãî, 7.4 õóâèéã òàòâàðûí áóñ îðëîãî ýçýëæ áàéãàà íü 2003 îíû ìºí ¿åòýé õàðüöóóëàõàä òàòâàðûí îðëîãî 20.6 ïóíêòýýð ºñºæ, òàòâàðûí áóñ îðëîãî 20.5 ïóíêòýýð áóóðñàí áàéíà.  Òºñâèéí îðëîãûí òºëºâëºãººã 16 ñóì  </t>
  </si>
  <si>
    <t>Òºñâèéí îðëîãî 2004 îíû 2 äóãààð ñàðä 165.4 ñàÿ òºãðºã áîëæ, îðëîãûí á¿ðäýëò òºëºâëºñíººñ 109  õóâü áóþó 13.6  ñàÿ òºãðºãººð äàâæ áèåëñýí  áàéíà. 2003 îíû ìºí ¿åòýé õàðüöóóëàõàä  117.3  õóâü áóþó 35.1 ñàÿ òºãðºãººð ºñëºº. Äàõèí õóâààðèëàëòûí îðëîãûí òºëºâ</t>
  </si>
  <si>
    <t>ÒªÑÂÈÉÍ ÎÐËÎÃÛÍ ÒÀËÀÀÐ</t>
  </si>
  <si>
    <t>ªÃËªÃ</t>
  </si>
  <si>
    <t>ÀÂËÀÃÀ</t>
  </si>
  <si>
    <t>ÇÀÐËÀÃÛÍ Ä¯Í</t>
  </si>
  <si>
    <t>Áóñàä çàðäàë</t>
  </si>
  <si>
    <t>Òàòààñ áà óðñãàë øèëæ¿¿ëýã</t>
  </si>
  <si>
    <t>Õºðºíãº îðóóëàëòàä</t>
  </si>
  <si>
    <t>Áàðàà ã¿éëãýýíèé áóñàä</t>
  </si>
  <si>
    <t>Ýð¿¿ë ìýíäèéí äààòãàëä</t>
  </si>
  <si>
    <t>Íèéãìèéí äààòãàëûí  øèìòãýëä</t>
  </si>
  <si>
    <t>Öàëèí õºëñºíä</t>
  </si>
  <si>
    <t>Á.ÇÀÐËÀÃÀ</t>
  </si>
  <si>
    <t>Õºðºíãèéí îðëîãî</t>
  </si>
  <si>
    <t>Y</t>
  </si>
  <si>
    <t xml:space="preserve">    áóñàä îðëîãî</t>
  </si>
  <si>
    <t xml:space="preserve">    õ¿¿, òîðãóóëèéí îðëîãî</t>
  </si>
  <si>
    <t xml:space="preserve">    òºñºâò ãàçðûí ººðèéí îðëîãî</t>
  </si>
  <si>
    <t>Òàòâàðûí áóñ îðëîãî</t>
  </si>
  <si>
    <t>IY</t>
  </si>
  <si>
    <t>Áóñàä òºëáºð õóðààìæ</t>
  </si>
  <si>
    <t xml:space="preserve">    ðàøààí óñ àøèãëàñíû òºëáºð</t>
  </si>
  <si>
    <t xml:space="preserve">    ò¿ãýýìýë òàðõàöòàé àøèãò ìàëòìàë àøèãëàñíû òºëáºð </t>
  </si>
  <si>
    <t xml:space="preserve">    ºâ çàëãàìæëàë, áýëýãëýëèéí àëáàí òàòâàð</t>
  </si>
  <si>
    <t xml:space="preserve">    àãíóóðûí íººö àøèãëàñíû òºëáºð, àí àìüòàí àãíàõ, áàðèõ çºâøººðëèéí õóðààìæ</t>
  </si>
  <si>
    <t xml:space="preserve">     áàéãàëèéí óðãàìàë àøèãëàñíû òºëáºð</t>
  </si>
  <si>
    <t xml:space="preserve">    àøèãò ìàëòìàëààñ áóñàä áàéãàëèéí áàÿëàã àøèãëàõàä îëãîõ ýðõèéí çºâøººðëèéí õóðààìæ</t>
  </si>
  <si>
    <t xml:space="preserve">     îéãîîñ õýðýãëýýíèé ìîä, ò¿ëýý áýëòãýæ àøèãëàñíû òºëáºð</t>
  </si>
  <si>
    <t xml:space="preserve">     ãàçðûí òºëáºð</t>
  </si>
  <si>
    <t xml:space="preserve">     àâòî òýýâðèéí áîëîí ººðºº ÿâàã÷ õýðýãñëèéí àëáàí òàòâàð</t>
  </si>
  <si>
    <t xml:space="preserve">     àøèãò ìàëòìàëûí íººö àøèãëàñíû òºëáºð</t>
  </si>
  <si>
    <t xml:space="preserve">     óëñûí òýìäýãòèéí õóðààìæ</t>
  </si>
  <si>
    <t>Áóñàä òàòâàð /òºëáºð, õóðààìæ/</t>
  </si>
  <si>
    <t>Òóñãàé çîðèóëàëòûí øèëæ¿¿ëãýýñ ñàíõ¿¿æèõ</t>
  </si>
  <si>
    <t>Орон нутгийн хөгжлийн нэгдсэн сангаас шилжүүлсэн орлого</t>
  </si>
  <si>
    <t>Óëñûí òºñâººñ àâñàí ñàíõ¿¿ãèéí äýìæëýã</t>
  </si>
  <si>
    <t xml:space="preserve"> ÍªÀÒûí øèëæ¿¿ëýã</t>
  </si>
  <si>
    <t>Äàõèí õóâààðèëàëò</t>
  </si>
  <si>
    <t xml:space="preserve">      áóóíû àëáàí òàòâàð</t>
  </si>
  <si>
    <t xml:space="preserve">      ¿ë õºäëºõ õºðºíãèéí </t>
  </si>
  <si>
    <t>ªì÷èéí òàòâàð</t>
  </si>
  <si>
    <t xml:space="preserve">1.2. Àæ àõóéí íýãæ, áàéãóóëëàãûí îðëîãûí àëáàí òàòâàð </t>
  </si>
  <si>
    <t xml:space="preserve">       Áóñàä îðëîãî </t>
  </si>
  <si>
    <t xml:space="preserve">       õàäãàëàìæèéí õ¿¿ãèéí îðëîãî</t>
  </si>
  <si>
    <t xml:space="preserve">     îðëîãûã íü òóõàé á¿ð òîäîðõîéëîõ áîëîìæã¿é àæèë, õóâèàðàà ýðõëýã÷ èðãýíèé îðëîãûí àëáàí òàòâàð </t>
  </si>
  <si>
    <t xml:space="preserve">       õóâèéí ìàë á¿õèé èðãýíèé îðëîãî</t>
  </si>
  <si>
    <t xml:space="preserve">       õóâèàðàà àæ àõóé ýðõýëñíèé îðëîãî</t>
  </si>
  <si>
    <t xml:space="preserve">     öàëèí, õºäºëìºðèéí õºëñ, ò¿¿íòýé àäèëòãàõ îðëîãî</t>
  </si>
  <si>
    <t>1.1 õ¿í àì îðëîãûí àëáàí òàòâàð</t>
  </si>
  <si>
    <t>Îðëîãûí àëáàí òàòâàð /1,1+1,2/</t>
  </si>
  <si>
    <t>Òàòâàðûí îðëîãî /1+2+3+4/</t>
  </si>
  <si>
    <t>III</t>
  </si>
  <si>
    <t>Óðñãàë îðëîãî /III+IY/</t>
  </si>
  <si>
    <t>II</t>
  </si>
  <si>
    <t>À. ÎÐËÎÃÎ /II+Y/</t>
  </si>
  <si>
    <t>À</t>
  </si>
  <si>
    <t>Ã¿éö</t>
  </si>
  <si>
    <t>Òºë</t>
  </si>
  <si>
    <t>2015 îí  8-ð ñàð</t>
  </si>
  <si>
    <t>2014 îí  8-ð ñàð</t>
  </si>
  <si>
    <t>ºññºí ä¿íãýýð</t>
  </si>
  <si>
    <t>ÀÉÌÃÈÉÍ ÍÝÃÄÑÝÍ ÒªÑªÂ  / ìÿí.òºã /</t>
  </si>
  <si>
    <t>Àíãèëàãäààã¿é çàðäàë</t>
  </si>
  <si>
    <t>Èõ çàñâàðò</t>
  </si>
  <si>
    <t>2015 îí 8-ð ñàð</t>
  </si>
  <si>
    <t>Öàëèí /ñóóòãàí/</t>
  </si>
  <si>
    <t xml:space="preserve">Áóñàä îðëîãî </t>
  </si>
  <si>
    <t>ÀÀÍ-èéí îðëîãî</t>
  </si>
  <si>
    <t xml:space="preserve">  </t>
  </si>
  <si>
    <t>ÍªÀÒ</t>
  </si>
  <si>
    <t xml:space="preserve">Îíöãîé </t>
  </si>
  <si>
    <t>ÓËÑÛÍ ÒªÑÂÈÉÍ ÎÐËÎÃÎ</t>
  </si>
  <si>
    <t xml:space="preserve">Àâòî òýýâðèéí õýðýãñëèéí àëáàí òàòâàð </t>
  </si>
  <si>
    <t>ªì÷ õóâü÷ëàëûí îðëîãî</t>
  </si>
  <si>
    <t>Õºðºíãº áîðëóóëñíû îðëîãî</t>
  </si>
  <si>
    <t>Õ¿¿ òîðãóóëèéí îðëîãî</t>
  </si>
  <si>
    <t>Ò¿ðýýñèéí îðëîãî</t>
  </si>
  <si>
    <t>Àøèãò ìàëòìàëààñ áóñàä áàéãàëèéí áàÿëàã</t>
  </si>
  <si>
    <t>Ò¿ãýýìýë òàðõàöòàé àøèãò ìàëòìàë</t>
  </si>
  <si>
    <t>Àíãèéí çºâøººðëèéí õóðààìæ</t>
  </si>
  <si>
    <t>Áàéãàëèéí óðãàìàë àøèãëàñíû òºëáºð</t>
  </si>
  <si>
    <t>Ðàøààí àøèãëàñíû òºëáºð</t>
  </si>
  <si>
    <t xml:space="preserve">Îéãîîñ ìîä ò¿ëýý áýëòãýæ àøèãëàñíû </t>
  </si>
  <si>
    <t xml:space="preserve">Ãàçðûí òºëáºð </t>
  </si>
  <si>
    <t>Àøèãò ìàëòìàëûí íººö àøèãëàñíû</t>
  </si>
  <si>
    <t>Óëñûí òýìäýãòèéí õóðààìæ</t>
  </si>
  <si>
    <t>Áóóíû àëáàí òàòâàð</t>
  </si>
  <si>
    <t>¯ë õºäëºõ õºðºíãèé àëáàí òàòâàð</t>
  </si>
  <si>
    <t>Ñóóòãàí-1</t>
  </si>
  <si>
    <t>Ïàòåíò áóþó ÎÒÁÒÁÀ¯ÝÀÒ</t>
  </si>
  <si>
    <t>ÕÝÀÀ ýðõýëñíèé îðëîãî</t>
  </si>
  <si>
    <t>Ìàë á¿õèé èðãýíèé îðëîãî</t>
  </si>
  <si>
    <t>ÎÐÎÍ ÍÓÒÃÈÉÍ ÎÐËÎÃÎ</t>
  </si>
  <si>
    <t xml:space="preserve">ÎÐÎÍ ÍÓÒÃÈÉÍ ÁÎËÎÍ ÓËÑÛÍ ÒªÑÂÈÉÍ ÍÈÉÒ Ä¯Í </t>
  </si>
  <si>
    <t>Á</t>
  </si>
  <si>
    <t>8 ñàð</t>
  </si>
  <si>
    <t>Ìºð</t>
  </si>
  <si>
    <t>ÀÉÌÃÈÉÍ ÎÐÎÍ ÍÓÒÃÈÉÍ ÁÎËÎÍ ÓËÑÛÍ ÒªÑÂÈÉÍ ÎÐËÎÃÎ</t>
  </si>
  <si>
    <t>Àéìãèéí òºñºâòýé øóóä õàðüöäàã áàéãóóëëàãóóä</t>
  </si>
  <si>
    <t>Øèíý-Èäýð</t>
  </si>
  <si>
    <t>×àíäìàíü-ªíäºð</t>
  </si>
  <si>
    <t>Öàãààí-¯¿ð</t>
  </si>
  <si>
    <t>Öàãààí-Óóë</t>
  </si>
  <si>
    <t xml:space="preserve">òºñºâò ãàçðûí ººðèéí îðëîãî </t>
  </si>
  <si>
    <t>ÕÓÂÜ</t>
  </si>
  <si>
    <t>Ã¯ÉÖ</t>
  </si>
  <si>
    <t>ÒªË</t>
  </si>
  <si>
    <t>Çàðäàëä îðëîãûí ýçëýõ õóâü</t>
  </si>
  <si>
    <t xml:space="preserve">Òºñâèéí çàðëàãà </t>
  </si>
  <si>
    <t xml:space="preserve">Òºñâèéí îðëîãî </t>
  </si>
  <si>
    <t>Ñóìäûí íýð</t>
  </si>
  <si>
    <t>Ä/ä</t>
  </si>
  <si>
    <t>ÑÓÌÄÛÍ 2015 ÎÍÛ 08 ÄУÃААÐ ÑÀÐÛÍ  ÒªÑÂÈÉÍ ÎÐËÎÃÎ, ÇÀÐËÀÃÀ  /ìÿí.òºã/</t>
  </si>
  <si>
    <t xml:space="preserve">Ñàíõ¿¿ãèéí õýëòýñ </t>
  </si>
  <si>
    <t>Òàòâàðûí îðëîãûí íèéò ä¿í</t>
  </si>
  <si>
    <t>Òºâëºðñºí òºñâèéí îðëîãî</t>
  </si>
  <si>
    <t>Îðîí íóòãèéí îðëîãî</t>
  </si>
  <si>
    <t>ÕªÂÑÃªË ÀÉÌÃÈÉÍ 2015  ÎÍÛ 8 ÄУÃААÐ ÑÀÐÛÍ  ÒÀÒÂÀÐÛÍ  ÎÐËÎÃÎ  / ñóìààð, ìÿí.òºã /</t>
  </si>
  <si>
    <t>Áóñàä</t>
  </si>
  <si>
    <t>Öýâýð áîõèð óñ</t>
  </si>
  <si>
    <t>Óðñãàë çàñâàð</t>
  </si>
  <si>
    <t>Ýì</t>
  </si>
  <si>
    <t>Õîîë</t>
  </si>
  <si>
    <t>Øóóäàí</t>
  </si>
  <si>
    <t>Òîìèëîëò</t>
  </si>
  <si>
    <t>Òýýâýð</t>
  </si>
  <si>
    <t>Ò¿ëø</t>
  </si>
  <si>
    <t>Ãýðýë</t>
  </si>
  <si>
    <t>ÝÌÄÕ</t>
  </si>
  <si>
    <t>ÍÄØ</t>
  </si>
  <si>
    <t>Öàëèí</t>
  </si>
  <si>
    <t>íèéò àâëàãà</t>
  </si>
  <si>
    <t>àâëàãà</t>
  </si>
  <si>
    <t>Íýã óäààãèéí òýòãýìæ</t>
  </si>
  <si>
    <t>Áàéðíû ò¿ðýýñ</t>
  </si>
  <si>
    <t>¯¯ÍÝÝÑ</t>
  </si>
  <si>
    <t xml:space="preserve">Ñóìäûí íýð </t>
  </si>
  <si>
    <t>ÕªÂÑÃªË ÀÉÌÃÈÉÍ 2015 ÎÍÛ 8 ÄУÃААÐ ÑÀÐÛÍ ÎÐÎÍ ÍÓÒÃÈÉÍ ÒªÑÂÈÉÍ ªÐ, ÀÂËÀÃÀ  / ìÿí.òºã /</t>
  </si>
  <si>
    <t xml:space="preserve">       </t>
  </si>
  <si>
    <t xml:space="preserve">                                            </t>
  </si>
  <si>
    <t xml:space="preserve">                                               </t>
  </si>
  <si>
    <t xml:space="preserve">                                                                             </t>
  </si>
  <si>
    <t xml:space="preserve">       Áîðëóóëàëò</t>
  </si>
  <si>
    <t>Íèéò á¿òýýãäýõ¿¿í</t>
  </si>
  <si>
    <t>ДҮН</t>
  </si>
  <si>
    <t>9. Ус ариутгал, усан хангамж</t>
  </si>
  <si>
    <t>8. Нийтлэх, хэвлэх, дуу бичлэг хийх ажиллагаа</t>
  </si>
  <si>
    <t>7. Мод, модон эдлэл</t>
  </si>
  <si>
    <t>6. Арьс шир боловсруулах, ширэн эдлэл, гутал үйлдвэрлэл</t>
  </si>
  <si>
    <t>5. Хувцас үйлдвэрлэл, үслэг арьс боловсруулалт</t>
  </si>
  <si>
    <t>4. Нэхмэлийн үйлдвэрлэл</t>
  </si>
  <si>
    <t>3. Хүнсний бусад бүтээгдэхүүн үйлдвэрлэл</t>
  </si>
  <si>
    <t>2. Үр тарианы гурил, цардуул, малын тэжээл</t>
  </si>
  <si>
    <t>1. Нүүрс олборлолт</t>
  </si>
  <si>
    <t>2. Õºâñãºë-Ãóðèë òýæýýë ÕÕÊ</t>
  </si>
  <si>
    <t>õóâü</t>
  </si>
  <si>
    <t>Áîðëóóëàëò \ ìÿí.òºã\</t>
  </si>
  <si>
    <t>Àæ ¿éëäâýðèéí á¿òýýãäýõ¿¿í \ìÿí.òºã\</t>
  </si>
  <si>
    <t>Салбараар</t>
  </si>
  <si>
    <t xml:space="preserve">òºãðºãººð òóñ òóñ ºññºí áàéíà. </t>
  </si>
  <si>
    <t xml:space="preserve">2014 îíû ìºí ¿åýñ íèéò á¿òýýãäýõ¿¿í ¿éëäâýðëýëò 38.3 õóâü áóþó 2072.9 ñàÿ òºãðºãººð,  á¿òýýãäýõ¿¿íèé áîðëóóëàëò 45.6 õóâü áóþó 2438.5 ñàÿ                                                                                                                                                                                                                                                                    </t>
  </si>
  <si>
    <t xml:space="preserve">    Àæ  ¿éëäâýðèéí ãàçðóóä 2015 îíû эхний 8-ð ñàðын байдлаар 7487.1 ñàÿ òºãðºãèéí á¿òýýãäýõ¿¿í ¿éëäâýðëýæ, 7791.0 ñàÿ òºãðºãèéí á¿òýýãäýõ¿¿í áîðëóóëàâ.</t>
  </si>
  <si>
    <t>ÀÆ ¯ÉËÄÂÝÐ</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</si>
</sst>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0"/>
    <numFmt numFmtId="165" formatCode="0.0_)"/>
    <numFmt numFmtId="166" formatCode="#\ ###.0"/>
    <numFmt numFmtId="167" formatCode="_-* #,##0.00_₮_-;\-* #,##0.00_₮_-;_-* &quot;-&quot;??_₮_-;_-@_-"/>
    <numFmt numFmtId="168" formatCode="_-* #,##0.00_р_._-;\-* #,##0.00_р_._-;_-* &quot;-&quot;??_р_._-;_-@_-"/>
    <numFmt numFmtId="169" formatCode="[$-10409]###\ ###\ ##0"/>
    <numFmt numFmtId="170" formatCode="_-* #,##0.0_р_._-;\-* #,##0.0_р_._-;_-* &quot;-&quot;??_р_._-;_-@_-"/>
    <numFmt numFmtId="171" formatCode="#,##0.0"/>
    <numFmt numFmtId="172" formatCode="0.000"/>
  </numFmts>
  <fonts count="91">
    <font>
      <sz val="10"/>
      <name val="Arial Mo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Mon"/>
      <family val="2"/>
    </font>
    <font>
      <b/>
      <sz val="9"/>
      <name val="Arial Mon"/>
      <family val="2"/>
    </font>
    <font>
      <i/>
      <sz val="9"/>
      <name val="Arial Mon"/>
      <family val="2"/>
    </font>
    <font>
      <sz val="9"/>
      <name val="Arial Mon"/>
      <family val="2"/>
    </font>
    <font>
      <sz val="9"/>
      <color indexed="10"/>
      <name val="Arial Mon"/>
      <family val="2"/>
    </font>
    <font>
      <sz val="9"/>
      <color indexed="12"/>
      <name val="Arial Mon"/>
      <family val="2"/>
    </font>
    <font>
      <sz val="8"/>
      <name val="Arial Mon"/>
      <family val="2"/>
    </font>
    <font>
      <sz val="10"/>
      <name val="Arial Mon"/>
      <family val="2"/>
    </font>
    <font>
      <sz val="12"/>
      <name val="Arial Mon"/>
      <family val="2"/>
    </font>
    <font>
      <u/>
      <sz val="10"/>
      <color indexed="12"/>
      <name val="Arial Mon"/>
      <family val="2"/>
    </font>
    <font>
      <sz val="10"/>
      <name val="Arial"/>
      <family val="2"/>
    </font>
    <font>
      <b/>
      <sz val="10"/>
      <name val="Arial Mon"/>
      <family val="2"/>
    </font>
    <font>
      <b/>
      <sz val="10"/>
      <color theme="0"/>
      <name val="Arial Mon"/>
      <family val="2"/>
    </font>
    <font>
      <i/>
      <sz val="10"/>
      <name val="Arial Mon"/>
      <family val="2"/>
    </font>
    <font>
      <i/>
      <sz val="12"/>
      <name val="Arial Mon"/>
      <family val="2"/>
    </font>
    <font>
      <sz val="10"/>
      <color theme="0"/>
      <name val="Arial Mon"/>
      <family val="2"/>
    </font>
    <font>
      <b/>
      <i/>
      <sz val="10"/>
      <name val="Arial Mon"/>
      <family val="2"/>
    </font>
    <font>
      <b/>
      <sz val="8"/>
      <name val="Arial Mon"/>
      <family val="2"/>
    </font>
    <font>
      <b/>
      <i/>
      <sz val="12"/>
      <name val="Arial Mon"/>
      <family val="2"/>
    </font>
    <font>
      <sz val="8"/>
      <name val="Arial Narrow"/>
      <family val="2"/>
    </font>
    <font>
      <b/>
      <sz val="9"/>
      <color indexed="10"/>
      <name val="Arial Mon"/>
      <family val="2"/>
    </font>
    <font>
      <b/>
      <sz val="10"/>
      <color indexed="10"/>
      <name val="Arial Mon"/>
      <family val="2"/>
    </font>
    <font>
      <sz val="9"/>
      <color indexed="17"/>
      <name val="Arial Mon"/>
      <family val="2"/>
    </font>
    <font>
      <b/>
      <sz val="9"/>
      <color indexed="17"/>
      <name val="Arial Mon"/>
      <family val="2"/>
    </font>
    <font>
      <sz val="10"/>
      <color indexed="17"/>
      <name val="Arial Mon"/>
      <family val="2"/>
    </font>
    <font>
      <i/>
      <sz val="9"/>
      <color indexed="12"/>
      <name val="Arial Mon"/>
      <family val="2"/>
    </font>
    <font>
      <sz val="10"/>
      <color indexed="12"/>
      <name val="Arial Mon"/>
      <family val="2"/>
    </font>
    <font>
      <b/>
      <i/>
      <sz val="9"/>
      <color indexed="17"/>
      <name val="Arial Mon"/>
      <family val="2"/>
    </font>
    <font>
      <sz val="10"/>
      <name val="Arial"/>
      <family val="2"/>
      <charset val="204"/>
    </font>
    <font>
      <sz val="11"/>
      <color rgb="FF000000"/>
      <name val="Calibri"/>
      <family val="2"/>
      <scheme val="minor"/>
    </font>
    <font>
      <sz val="10"/>
      <name val="Arial Mon"/>
    </font>
    <font>
      <sz val="10"/>
      <name val="Times New Roman Mon"/>
      <family val="1"/>
      <charset val="204"/>
    </font>
    <font>
      <b/>
      <sz val="10"/>
      <name val="Arial"/>
      <family val="2"/>
    </font>
    <font>
      <sz val="10"/>
      <color theme="1"/>
      <name val="Arial Mon"/>
      <family val="2"/>
    </font>
    <font>
      <sz val="10"/>
      <color indexed="8"/>
      <name val="Arial Mon"/>
      <family val="2"/>
    </font>
    <font>
      <b/>
      <sz val="10"/>
      <color theme="1"/>
      <name val="Arial Mon"/>
      <family val="2"/>
    </font>
    <font>
      <sz val="10"/>
      <color rgb="FF000000"/>
      <name val="Arial"/>
      <family val="2"/>
    </font>
    <font>
      <sz val="10"/>
      <color indexed="10"/>
      <name val="Arial Mon"/>
      <family val="2"/>
    </font>
    <font>
      <b/>
      <sz val="10"/>
      <color indexed="8"/>
      <name val="Arial Mon"/>
      <family val="2"/>
    </font>
    <font>
      <b/>
      <sz val="10"/>
      <color theme="0"/>
      <name val="Arial"/>
      <family val="2"/>
    </font>
    <font>
      <i/>
      <sz val="9"/>
      <name val="Arial"/>
      <family val="2"/>
    </font>
    <font>
      <i/>
      <u/>
      <sz val="9"/>
      <name val="Arial"/>
      <family val="2"/>
    </font>
    <font>
      <sz val="9"/>
      <name val="Arial"/>
      <family val="2"/>
    </font>
    <font>
      <i/>
      <sz val="9"/>
      <color rgb="FFFF0000"/>
      <name val="Arial"/>
      <family val="2"/>
    </font>
    <font>
      <sz val="9"/>
      <color indexed="20"/>
      <name val="Arial"/>
      <family val="2"/>
    </font>
    <font>
      <b/>
      <sz val="9"/>
      <name val="Arial"/>
      <family val="2"/>
    </font>
    <font>
      <sz val="9"/>
      <color indexed="12"/>
      <name val="Arial"/>
      <family val="2"/>
    </font>
    <font>
      <sz val="9"/>
      <color rgb="FFFF0000"/>
      <name val="Arial"/>
      <family val="2"/>
    </font>
    <font>
      <sz val="9"/>
      <color indexed="56"/>
      <name val="Arial"/>
      <family val="2"/>
    </font>
    <font>
      <sz val="9"/>
      <color indexed="10"/>
      <name val="Arial"/>
      <family val="2"/>
    </font>
    <font>
      <sz val="9"/>
      <color indexed="8"/>
      <name val="Arial"/>
      <family val="2"/>
    </font>
    <font>
      <sz val="9"/>
      <color theme="0"/>
      <name val="Arial"/>
      <family val="2"/>
    </font>
    <font>
      <b/>
      <sz val="9"/>
      <color theme="0"/>
      <name val="Arial"/>
      <family val="2"/>
    </font>
    <font>
      <b/>
      <sz val="8"/>
      <color indexed="81"/>
      <name val="Tahoma"/>
      <family val="2"/>
    </font>
    <font>
      <sz val="8"/>
      <color indexed="81"/>
      <name val="Tahoma"/>
      <family val="2"/>
    </font>
    <font>
      <sz val="8"/>
      <color indexed="81"/>
      <name val="Times New Roman Mon"/>
      <family val="1"/>
    </font>
    <font>
      <b/>
      <sz val="9"/>
      <color theme="3" tint="0.39997558519241921"/>
      <name val="Arial Mon"/>
      <family val="2"/>
    </font>
    <font>
      <sz val="9"/>
      <color theme="0"/>
      <name val="Arial Mon"/>
      <family val="2"/>
    </font>
    <font>
      <b/>
      <sz val="9"/>
      <color theme="0"/>
      <name val="Arial Mon"/>
      <family val="2"/>
    </font>
    <font>
      <sz val="9"/>
      <color indexed="48"/>
      <name val="Arial Mon"/>
      <family val="2"/>
    </font>
    <font>
      <b/>
      <sz val="9"/>
      <color theme="1" tint="4.9989318521683403E-2"/>
      <name val="Arial Mon"/>
      <family val="2"/>
    </font>
    <font>
      <b/>
      <u/>
      <sz val="9"/>
      <color theme="1" tint="4.9989318521683403E-2"/>
      <name val="Arial Mon"/>
      <family val="2"/>
    </font>
    <font>
      <sz val="9"/>
      <color indexed="8"/>
      <name val="Arial Mon"/>
      <family val="2"/>
    </font>
    <font>
      <b/>
      <i/>
      <sz val="9"/>
      <name val="Arial Mon"/>
      <family val="2"/>
    </font>
    <font>
      <sz val="8"/>
      <name val="Sc-Tahoma"/>
      <charset val="204"/>
    </font>
    <font>
      <i/>
      <sz val="9"/>
      <color indexed="10"/>
      <name val="Arial Mon"/>
      <family val="2"/>
    </font>
    <font>
      <sz val="9"/>
      <name val="Arial Mon"/>
    </font>
    <font>
      <i/>
      <sz val="9"/>
      <color theme="0"/>
      <name val="Arial Mon"/>
      <family val="2"/>
    </font>
    <font>
      <sz val="9"/>
      <color theme="3" tint="0.39997558519241921"/>
      <name val="Arial Mon"/>
      <family val="2"/>
    </font>
  </fonts>
  <fills count="10">
    <fill>
      <patternFill patternType="none"/>
    </fill>
    <fill>
      <patternFill patternType="gray125"/>
    </fill>
    <fill>
      <patternFill patternType="solid">
        <fgColor theme="3" tint="0.59999389629810485"/>
        <bgColor indexed="64"/>
      </patternFill>
    </fill>
    <fill>
      <patternFill patternType="solid">
        <fgColor rgb="FFC9A6E4"/>
        <bgColor indexed="64"/>
      </patternFill>
    </fill>
    <fill>
      <patternFill patternType="solid">
        <fgColor theme="0"/>
        <bgColor indexed="64"/>
      </patternFill>
    </fill>
    <fill>
      <patternFill patternType="solid">
        <fgColor indexed="9"/>
        <bgColor indexed="64"/>
      </patternFill>
    </fill>
    <fill>
      <patternFill patternType="solid">
        <fgColor theme="4" tint="0.39997558519241921"/>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s>
  <borders count="31">
    <border>
      <left/>
      <right/>
      <top/>
      <bottom/>
      <diagonal/>
    </border>
    <border>
      <left/>
      <right/>
      <top/>
      <bottom style="medium">
        <color indexed="64"/>
      </bottom>
      <diagonal/>
    </border>
    <border>
      <left/>
      <right/>
      <top style="medium">
        <color indexed="64"/>
      </top>
      <bottom/>
      <diagonal/>
    </border>
    <border>
      <left/>
      <right/>
      <top/>
      <bottom style="medium">
        <color theme="4"/>
      </bottom>
      <diagonal/>
    </border>
    <border>
      <left/>
      <right/>
      <top/>
      <bottom style="double">
        <color indexed="64"/>
      </bottom>
      <diagonal/>
    </border>
    <border>
      <left/>
      <right/>
      <top style="medium">
        <color theme="4"/>
      </top>
      <bottom/>
      <diagonal/>
    </border>
    <border>
      <left/>
      <right/>
      <top style="medium">
        <color theme="4"/>
      </top>
      <bottom style="medium">
        <color theme="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dotted">
        <color indexed="64"/>
      </left>
      <right style="dotted">
        <color indexed="64"/>
      </right>
      <top style="dotted">
        <color indexed="64"/>
      </top>
      <bottom style="medium">
        <color indexed="64"/>
      </bottom>
      <diagonal/>
    </border>
    <border>
      <left/>
      <right style="hair">
        <color indexed="64"/>
      </right>
      <top style="hair">
        <color indexed="64"/>
      </top>
      <bottom style="medium">
        <color indexed="64"/>
      </bottom>
      <diagonal/>
    </border>
    <border>
      <left style="dotted">
        <color indexed="64"/>
      </left>
      <right style="dotted">
        <color indexed="64"/>
      </right>
      <top style="dotted">
        <color indexed="64"/>
      </top>
      <bottom style="dotted">
        <color indexed="64"/>
      </bottom>
      <diagonal/>
    </border>
    <border>
      <left/>
      <right style="hair">
        <color indexed="64"/>
      </right>
      <top style="hair">
        <color indexed="64"/>
      </top>
      <bottom style="hair">
        <color indexed="64"/>
      </bottom>
      <diagonal/>
    </border>
    <border>
      <left style="dotted">
        <color indexed="64"/>
      </left>
      <right style="dotted">
        <color indexed="64"/>
      </right>
      <top/>
      <bottom style="dotted">
        <color indexed="64"/>
      </bottom>
      <diagonal/>
    </border>
    <border>
      <left/>
      <right style="hair">
        <color indexed="64"/>
      </right>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4"/>
      </top>
      <bottom style="medium">
        <color theme="4"/>
      </bottom>
      <diagonal/>
    </border>
    <border>
      <left/>
      <right/>
      <top style="double">
        <color indexed="64"/>
      </top>
      <bottom style="medium">
        <color theme="4"/>
      </bottom>
      <diagonal/>
    </border>
    <border>
      <left/>
      <right/>
      <top style="double">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s>
  <cellStyleXfs count="308">
    <xf numFmtId="0" fontId="0" fillId="0" borderId="0"/>
    <xf numFmtId="0" fontId="32" fillId="0" borderId="0" applyNumberFormat="0" applyFill="0" applyBorder="0" applyAlignment="0" applyProtection="0"/>
    <xf numFmtId="0" fontId="30" fillId="0" borderId="0"/>
    <xf numFmtId="0" fontId="31" fillId="0" borderId="0" applyNumberFormat="0" applyFill="0" applyBorder="0" applyAlignment="0" applyProtection="0">
      <alignment vertical="top"/>
      <protection locked="0"/>
    </xf>
    <xf numFmtId="0" fontId="29" fillId="0" borderId="0"/>
    <xf numFmtId="0" fontId="32" fillId="0" borderId="0"/>
    <xf numFmtId="0" fontId="32" fillId="0" borderId="0"/>
    <xf numFmtId="0" fontId="32" fillId="0" borderId="0"/>
    <xf numFmtId="0" fontId="29" fillId="0" borderId="0"/>
    <xf numFmtId="0" fontId="32" fillId="0" borderId="0"/>
    <xf numFmtId="0" fontId="32" fillId="0" borderId="0"/>
    <xf numFmtId="0" fontId="32" fillId="0" borderId="0"/>
    <xf numFmtId="0" fontId="32" fillId="0" borderId="0"/>
    <xf numFmtId="0" fontId="32" fillId="0" borderId="0"/>
    <xf numFmtId="0" fontId="21" fillId="0" borderId="0"/>
    <xf numFmtId="0" fontId="20" fillId="0" borderId="0"/>
    <xf numFmtId="0" fontId="22" fillId="0" borderId="0"/>
    <xf numFmtId="0" fontId="19" fillId="0" borderId="0"/>
    <xf numFmtId="0" fontId="18" fillId="0" borderId="0"/>
    <xf numFmtId="0" fontId="17" fillId="0" borderId="0"/>
    <xf numFmtId="0" fontId="16" fillId="0" borderId="0"/>
    <xf numFmtId="0" fontId="15" fillId="0" borderId="0"/>
    <xf numFmtId="0" fontId="22" fillId="0" borderId="0"/>
    <xf numFmtId="0" fontId="22" fillId="0" borderId="0"/>
    <xf numFmtId="0" fontId="14" fillId="0" borderId="0"/>
    <xf numFmtId="0" fontId="13" fillId="0" borderId="0"/>
    <xf numFmtId="0" fontId="12" fillId="0" borderId="0"/>
    <xf numFmtId="0" fontId="11" fillId="0" borderId="0"/>
    <xf numFmtId="0" fontId="11" fillId="0" borderId="0"/>
    <xf numFmtId="0" fontId="10" fillId="0" borderId="0"/>
    <xf numFmtId="0" fontId="32" fillId="0" borderId="0"/>
    <xf numFmtId="43" fontId="22" fillId="0" borderId="0" applyFont="0" applyFill="0" applyBorder="0" applyAlignment="0" applyProtection="0"/>
    <xf numFmtId="43" fontId="32" fillId="0" borderId="0" applyFont="0" applyFill="0" applyBorder="0" applyAlignment="0" applyProtection="0"/>
    <xf numFmtId="0" fontId="10" fillId="0" borderId="0"/>
    <xf numFmtId="0" fontId="10" fillId="0" borderId="0"/>
    <xf numFmtId="0" fontId="10" fillId="0" borderId="0"/>
    <xf numFmtId="0" fontId="1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22" fillId="0" borderId="0"/>
    <xf numFmtId="0" fontId="22" fillId="0" borderId="0"/>
    <xf numFmtId="0" fontId="3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32" fillId="0" borderId="0"/>
    <xf numFmtId="0" fontId="22" fillId="0" borderId="0"/>
    <xf numFmtId="0" fontId="22" fillId="0" borderId="0"/>
    <xf numFmtId="0" fontId="3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0" borderId="0"/>
    <xf numFmtId="0" fontId="2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32" fillId="0" borderId="0"/>
    <xf numFmtId="0" fontId="22" fillId="0" borderId="0"/>
    <xf numFmtId="0" fontId="22" fillId="0" borderId="0"/>
    <xf numFmtId="0" fontId="3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0" fontId="10" fillId="0" borderId="0"/>
    <xf numFmtId="0" fontId="10" fillId="0" borderId="0"/>
    <xf numFmtId="0" fontId="32" fillId="0" borderId="0"/>
    <xf numFmtId="0" fontId="32" fillId="0" borderId="0"/>
    <xf numFmtId="0" fontId="22" fillId="0" borderId="0"/>
    <xf numFmtId="0" fontId="32" fillId="0" borderId="0"/>
    <xf numFmtId="0" fontId="22" fillId="0" borderId="0"/>
    <xf numFmtId="0" fontId="32" fillId="0" borderId="0"/>
    <xf numFmtId="0" fontId="22" fillId="0" borderId="0"/>
    <xf numFmtId="0" fontId="10" fillId="0" borderId="0"/>
    <xf numFmtId="0" fontId="22" fillId="0" borderId="0"/>
    <xf numFmtId="0" fontId="10" fillId="0" borderId="0"/>
    <xf numFmtId="0" fontId="10" fillId="0" borderId="0"/>
    <xf numFmtId="0" fontId="10" fillId="0" borderId="0"/>
    <xf numFmtId="0" fontId="30" fillId="0" borderId="0"/>
    <xf numFmtId="0" fontId="9" fillId="0" borderId="0"/>
    <xf numFmtId="0" fontId="9" fillId="0" borderId="0"/>
    <xf numFmtId="0" fontId="9" fillId="0" borderId="0"/>
    <xf numFmtId="0" fontId="9"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32" fillId="0" borderId="0"/>
    <xf numFmtId="0" fontId="22" fillId="0" borderId="0"/>
    <xf numFmtId="0" fontId="22" fillId="0" borderId="0"/>
    <xf numFmtId="0" fontId="2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41" fillId="0" borderId="0"/>
    <xf numFmtId="9" fontId="22" fillId="0" borderId="0" applyFont="0" applyFill="0" applyBorder="0" applyAlignment="0" applyProtection="0"/>
    <xf numFmtId="0" fontId="7"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7"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2" fillId="0" borderId="0"/>
    <xf numFmtId="0" fontId="50" fillId="0" borderId="0"/>
    <xf numFmtId="0" fontId="32" fillId="0" borderId="0"/>
    <xf numFmtId="0" fontId="7" fillId="0" borderId="0"/>
    <xf numFmtId="0" fontId="7" fillId="0" borderId="0"/>
    <xf numFmtId="0" fontId="22" fillId="0" borderId="0"/>
    <xf numFmtId="0" fontId="22" fillId="0" borderId="0"/>
    <xf numFmtId="0" fontId="22" fillId="0" borderId="0"/>
    <xf numFmtId="0" fontId="51" fillId="0" borderId="0"/>
    <xf numFmtId="0" fontId="22" fillId="0" borderId="0"/>
    <xf numFmtId="0" fontId="6" fillId="0" borderId="0"/>
    <xf numFmtId="0" fontId="22" fillId="0" borderId="0" applyFont="0" applyFill="0" applyBorder="0" applyAlignment="0" applyProtection="0"/>
    <xf numFmtId="0" fontId="5" fillId="0" borderId="0"/>
    <xf numFmtId="0" fontId="4" fillId="0" borderId="0"/>
    <xf numFmtId="0" fontId="4" fillId="0" borderId="0"/>
    <xf numFmtId="168" fontId="22" fillId="0" borderId="0" applyFont="0" applyFill="0" applyBorder="0" applyAlignment="0" applyProtection="0"/>
    <xf numFmtId="0" fontId="3" fillId="0" borderId="0"/>
    <xf numFmtId="0" fontId="3" fillId="0" borderId="0"/>
    <xf numFmtId="0" fontId="3" fillId="0" borderId="0"/>
    <xf numFmtId="0" fontId="52" fillId="0" borderId="0"/>
    <xf numFmtId="0" fontId="2" fillId="0" borderId="0"/>
    <xf numFmtId="0" fontId="1" fillId="0" borderId="0"/>
    <xf numFmtId="0" fontId="22" fillId="0" borderId="0"/>
  </cellStyleXfs>
  <cellXfs count="501">
    <xf numFmtId="0" fontId="0" fillId="0" borderId="0" xfId="0"/>
    <xf numFmtId="0" fontId="33" fillId="0" borderId="0" xfId="209" applyFont="1" applyFill="1" applyAlignment="1">
      <alignment horizontal="center" vertical="center" wrapText="1"/>
    </xf>
    <xf numFmtId="0" fontId="22" fillId="0" borderId="0" xfId="209" applyFont="1" applyFill="1" applyBorder="1" applyAlignment="1">
      <alignment horizontal="center" vertical="center" wrapText="1"/>
    </xf>
    <xf numFmtId="164" fontId="22" fillId="0" borderId="0" xfId="209" applyNumberFormat="1" applyFont="1" applyFill="1" applyBorder="1" applyAlignment="1">
      <alignment horizontal="center" vertical="center"/>
    </xf>
    <xf numFmtId="164" fontId="35" fillId="0" borderId="0" xfId="209" applyNumberFormat="1" applyFont="1" applyFill="1" applyBorder="1" applyAlignment="1">
      <alignment horizontal="center" vertical="center"/>
    </xf>
    <xf numFmtId="164" fontId="22" fillId="0" borderId="3" xfId="209" applyNumberFormat="1" applyFont="1" applyFill="1" applyBorder="1" applyAlignment="1">
      <alignment horizontal="center" vertical="center"/>
    </xf>
    <xf numFmtId="164" fontId="35" fillId="0" borderId="4" xfId="209" applyNumberFormat="1" applyFont="1" applyFill="1" applyBorder="1" applyAlignment="1">
      <alignment horizontal="center" vertical="center"/>
    </xf>
    <xf numFmtId="0" fontId="30" fillId="0" borderId="0" xfId="209" applyFont="1" applyFill="1"/>
    <xf numFmtId="0" fontId="33" fillId="0" borderId="0" xfId="209" applyFont="1" applyFill="1" applyAlignment="1">
      <alignment horizontal="center" vertical="center" wrapText="1"/>
    </xf>
    <xf numFmtId="14" fontId="35" fillId="0" borderId="3" xfId="209" applyNumberFormat="1" applyFont="1" applyFill="1" applyBorder="1" applyAlignment="1"/>
    <xf numFmtId="0" fontId="36" fillId="0" borderId="3" xfId="209" applyFont="1" applyFill="1" applyBorder="1"/>
    <xf numFmtId="0" fontId="34" fillId="2" borderId="6" xfId="209" applyFont="1" applyFill="1" applyBorder="1" applyAlignment="1">
      <alignment horizontal="center" vertical="center"/>
    </xf>
    <xf numFmtId="0" fontId="25" fillId="0" borderId="0" xfId="209" applyFont="1" applyFill="1"/>
    <xf numFmtId="0" fontId="37" fillId="2" borderId="3" xfId="209" applyFont="1" applyFill="1" applyBorder="1" applyAlignment="1">
      <alignment horizontal="center" vertical="center"/>
    </xf>
    <xf numFmtId="0" fontId="25" fillId="0" borderId="0" xfId="209" applyFont="1" applyFill="1" applyBorder="1"/>
    <xf numFmtId="0" fontId="38" fillId="0" borderId="0" xfId="209" applyFont="1" applyFill="1" applyBorder="1" applyAlignment="1">
      <alignment horizontal="center" vertical="center"/>
    </xf>
    <xf numFmtId="0" fontId="35" fillId="0" borderId="0" xfId="209" applyFont="1" applyFill="1" applyBorder="1" applyAlignment="1">
      <alignment horizontal="center" vertical="center"/>
    </xf>
    <xf numFmtId="164" fontId="33" fillId="0" borderId="0" xfId="209" applyNumberFormat="1" applyFont="1" applyFill="1" applyBorder="1" applyAlignment="1">
      <alignment horizontal="center" vertical="center"/>
    </xf>
    <xf numFmtId="164" fontId="39" fillId="0" borderId="0" xfId="209" applyNumberFormat="1" applyFont="1" applyFill="1" applyBorder="1" applyAlignment="1">
      <alignment horizontal="center" vertical="center"/>
    </xf>
    <xf numFmtId="0" fontId="28" fillId="0" borderId="0" xfId="209" applyFont="1" applyFill="1" applyBorder="1"/>
    <xf numFmtId="0" fontId="28" fillId="0" borderId="0" xfId="209" applyFont="1" applyFill="1"/>
    <xf numFmtId="164" fontId="28" fillId="0" borderId="0" xfId="209" applyNumberFormat="1" applyFont="1" applyFill="1" applyBorder="1"/>
    <xf numFmtId="164" fontId="33" fillId="0" borderId="3" xfId="209" applyNumberFormat="1" applyFont="1" applyFill="1" applyBorder="1" applyAlignment="1">
      <alignment horizontal="center" vertical="center"/>
    </xf>
    <xf numFmtId="0" fontId="22" fillId="0" borderId="0" xfId="209" applyFont="1" applyFill="1"/>
    <xf numFmtId="0" fontId="35" fillId="0" borderId="0" xfId="209" applyFont="1" applyFill="1" applyAlignment="1">
      <alignment horizontal="center" vertical="center" wrapText="1"/>
    </xf>
    <xf numFmtId="0" fontId="35" fillId="0" borderId="3" xfId="209" applyFont="1" applyFill="1" applyBorder="1" applyAlignment="1">
      <alignment horizontal="center" vertical="center" wrapText="1"/>
    </xf>
    <xf numFmtId="0" fontId="22" fillId="0" borderId="0" xfId="209" applyFont="1" applyFill="1" applyBorder="1"/>
    <xf numFmtId="0" fontId="34" fillId="2" borderId="3" xfId="209" applyFont="1" applyFill="1" applyBorder="1" applyAlignment="1">
      <alignment horizontal="center" vertical="center" wrapText="1"/>
    </xf>
    <xf numFmtId="0" fontId="34" fillId="2" borderId="3" xfId="209" applyFont="1" applyFill="1" applyBorder="1" applyAlignment="1">
      <alignment horizontal="center" vertical="center"/>
    </xf>
    <xf numFmtId="0" fontId="33" fillId="0" borderId="0" xfId="209" applyFont="1" applyFill="1" applyBorder="1" applyAlignment="1">
      <alignment horizontal="left" vertical="center" wrapText="1"/>
    </xf>
    <xf numFmtId="0" fontId="22" fillId="0" borderId="0" xfId="209" applyFont="1" applyFill="1" applyBorder="1" applyAlignment="1">
      <alignment horizontal="left" vertical="center" wrapText="1" indent="1"/>
    </xf>
    <xf numFmtId="164" fontId="22" fillId="0" borderId="0" xfId="209" applyNumberFormat="1" applyFont="1" applyFill="1" applyBorder="1" applyAlignment="1">
      <alignment horizontal="right" vertical="center"/>
    </xf>
    <xf numFmtId="0" fontId="22" fillId="0" borderId="3" xfId="209" applyFont="1" applyFill="1" applyBorder="1" applyAlignment="1">
      <alignment horizontal="left" vertical="center" wrapText="1" indent="1"/>
    </xf>
    <xf numFmtId="164" fontId="22" fillId="0" borderId="3" xfId="209" applyNumberFormat="1" applyFont="1" applyFill="1" applyBorder="1" applyAlignment="1">
      <alignment horizontal="right" vertical="center"/>
    </xf>
    <xf numFmtId="0" fontId="33" fillId="0" borderId="0" xfId="209" applyFont="1" applyFill="1" applyBorder="1"/>
    <xf numFmtId="164" fontId="22" fillId="0" borderId="0" xfId="209" applyNumberFormat="1" applyFont="1" applyFill="1"/>
    <xf numFmtId="164" fontId="33" fillId="0" borderId="7" xfId="209" applyNumberFormat="1" applyFont="1" applyFill="1" applyBorder="1" applyAlignment="1">
      <alignment horizontal="center" vertical="center"/>
    </xf>
    <xf numFmtId="164" fontId="33" fillId="0" borderId="8" xfId="209" applyNumberFormat="1" applyFont="1" applyFill="1" applyBorder="1" applyAlignment="1">
      <alignment horizontal="center" vertical="center"/>
    </xf>
    <xf numFmtId="0" fontId="33" fillId="0" borderId="0" xfId="209" applyFont="1" applyFill="1" applyAlignment="1">
      <alignment horizontal="center"/>
    </xf>
    <xf numFmtId="0" fontId="22" fillId="0" borderId="3" xfId="209" applyFont="1" applyFill="1" applyBorder="1"/>
    <xf numFmtId="164" fontId="33" fillId="0" borderId="0" xfId="209" applyNumberFormat="1" applyFont="1" applyFill="1" applyBorder="1" applyAlignment="1">
      <alignment horizontal="center" vertical="center" wrapText="1"/>
    </xf>
    <xf numFmtId="0" fontId="22" fillId="0" borderId="0" xfId="209" applyFont="1" applyFill="1" applyBorder="1" applyAlignment="1">
      <alignment horizontal="left" vertical="center" wrapText="1" indent="2"/>
    </xf>
    <xf numFmtId="164" fontId="22" fillId="0" borderId="0" xfId="209" applyNumberFormat="1" applyFont="1" applyFill="1" applyBorder="1" applyAlignment="1">
      <alignment horizontal="center" vertical="center" wrapText="1"/>
    </xf>
    <xf numFmtId="0" fontId="22" fillId="0" borderId="3" xfId="209" applyFont="1" applyFill="1" applyBorder="1" applyAlignment="1">
      <alignment horizontal="left" vertical="center" wrapText="1" indent="2"/>
    </xf>
    <xf numFmtId="164" fontId="22" fillId="0" borderId="3" xfId="209" applyNumberFormat="1" applyFont="1" applyFill="1" applyBorder="1" applyAlignment="1">
      <alignment horizontal="center" vertical="center" wrapText="1"/>
    </xf>
    <xf numFmtId="0" fontId="22" fillId="0" borderId="0" xfId="209" applyFont="1" applyFill="1" applyAlignment="1">
      <alignment horizontal="center" vertical="center" wrapText="1"/>
    </xf>
    <xf numFmtId="0" fontId="22" fillId="0" borderId="0" xfId="37" applyFill="1"/>
    <xf numFmtId="0" fontId="22" fillId="0" borderId="0" xfId="37" applyFont="1"/>
    <xf numFmtId="0" fontId="22" fillId="0" borderId="1" xfId="37" applyFont="1" applyBorder="1"/>
    <xf numFmtId="0" fontId="22" fillId="0" borderId="2" xfId="37" applyFont="1" applyBorder="1"/>
    <xf numFmtId="0" fontId="22" fillId="3" borderId="2" xfId="37" applyFont="1" applyFill="1" applyBorder="1" applyAlignment="1">
      <alignment horizontal="center"/>
    </xf>
    <xf numFmtId="0" fontId="22" fillId="3" borderId="1" xfId="37" applyFont="1" applyFill="1" applyBorder="1" applyAlignment="1">
      <alignment horizontal="center"/>
    </xf>
    <xf numFmtId="0" fontId="22" fillId="0" borderId="0" xfId="37" applyFont="1" applyFill="1" applyBorder="1"/>
    <xf numFmtId="165" fontId="42" fillId="0" borderId="0" xfId="37" applyNumberFormat="1" applyFont="1" applyFill="1" applyBorder="1"/>
    <xf numFmtId="0" fontId="25" fillId="0" borderId="0" xfId="37" applyFont="1" applyFill="1" applyBorder="1"/>
    <xf numFmtId="0" fontId="25" fillId="0" borderId="0" xfId="37" applyFont="1"/>
    <xf numFmtId="166" fontId="43" fillId="0" borderId="0" xfId="37" applyNumberFormat="1" applyFont="1" applyFill="1" applyBorder="1" applyAlignment="1">
      <alignment horizontal="right"/>
    </xf>
    <xf numFmtId="0" fontId="33" fillId="0" borderId="0" xfId="37" applyFont="1" applyFill="1" applyBorder="1"/>
    <xf numFmtId="0" fontId="23" fillId="0" borderId="0" xfId="37" applyFont="1" applyFill="1" applyBorder="1"/>
    <xf numFmtId="166" fontId="33" fillId="0" borderId="0" xfId="37" applyNumberFormat="1" applyFont="1" applyFill="1" applyBorder="1" applyAlignment="1">
      <alignment horizontal="right"/>
    </xf>
    <xf numFmtId="0" fontId="44" fillId="0" borderId="0" xfId="37" applyFont="1" applyFill="1" applyBorder="1"/>
    <xf numFmtId="0" fontId="45" fillId="0" borderId="0" xfId="37" applyFont="1" applyFill="1" applyBorder="1"/>
    <xf numFmtId="166" fontId="46" fillId="0" borderId="0" xfId="37" applyNumberFormat="1" applyFont="1" applyFill="1" applyBorder="1" applyAlignment="1">
      <alignment horizontal="right"/>
    </xf>
    <xf numFmtId="0" fontId="27" fillId="0" borderId="0" xfId="37" applyFont="1" applyFill="1" applyBorder="1"/>
    <xf numFmtId="0" fontId="47" fillId="0" borderId="0" xfId="37" applyFont="1" applyFill="1" applyBorder="1" applyAlignment="1">
      <alignment horizontal="left"/>
    </xf>
    <xf numFmtId="166" fontId="48" fillId="0" borderId="0" xfId="37" applyNumberFormat="1" applyFont="1" applyFill="1" applyBorder="1" applyAlignment="1">
      <alignment horizontal="right"/>
    </xf>
    <xf numFmtId="0" fontId="25" fillId="0" borderId="0" xfId="37" applyFont="1" applyFill="1" applyBorder="1" applyAlignment="1">
      <alignment vertical="top"/>
    </xf>
    <xf numFmtId="0" fontId="27" fillId="0" borderId="0" xfId="37" applyFont="1" applyFill="1" applyBorder="1" applyAlignment="1">
      <alignment horizontal="left"/>
    </xf>
    <xf numFmtId="0" fontId="38" fillId="0" borderId="0" xfId="37" applyFont="1" applyFill="1" applyBorder="1"/>
    <xf numFmtId="0" fontId="49" fillId="0" borderId="0" xfId="37" applyFont="1" applyFill="1" applyBorder="1"/>
    <xf numFmtId="0" fontId="47" fillId="0" borderId="0" xfId="37" applyFont="1" applyFill="1" applyBorder="1"/>
    <xf numFmtId="0" fontId="27" fillId="0" borderId="0" xfId="37" applyFont="1" applyFill="1" applyBorder="1" applyAlignment="1">
      <alignment vertical="top"/>
    </xf>
    <xf numFmtId="166" fontId="48" fillId="0" borderId="0" xfId="37" applyNumberFormat="1" applyFont="1" applyFill="1" applyBorder="1" applyAlignment="1">
      <alignment horizontal="right" vertical="top"/>
    </xf>
    <xf numFmtId="0" fontId="33" fillId="0" borderId="0" xfId="37" applyFont="1" applyFill="1" applyBorder="1" applyAlignment="1">
      <alignment horizontal="left"/>
    </xf>
    <xf numFmtId="0" fontId="26" fillId="0" borderId="0" xfId="37" applyFont="1" applyFill="1" applyBorder="1"/>
    <xf numFmtId="0" fontId="25" fillId="0" borderId="0" xfId="37" applyFont="1" applyFill="1" applyBorder="1" applyAlignment="1">
      <alignment wrapText="1"/>
    </xf>
    <xf numFmtId="0" fontId="47" fillId="0" borderId="0" xfId="37" applyFont="1" applyFill="1" applyBorder="1" applyAlignment="1">
      <alignment wrapText="1"/>
    </xf>
    <xf numFmtId="0" fontId="44" fillId="0" borderId="0" xfId="37" applyFont="1" applyFill="1" applyBorder="1" applyAlignment="1">
      <alignment horizontal="left"/>
    </xf>
    <xf numFmtId="0" fontId="44" fillId="0" borderId="0" xfId="37" applyFont="1" applyFill="1" applyBorder="1" applyAlignment="1">
      <alignment vertical="top"/>
    </xf>
    <xf numFmtId="0" fontId="44" fillId="0" borderId="0" xfId="37" applyFont="1" applyFill="1" applyBorder="1" applyAlignment="1">
      <alignment vertical="top" wrapText="1"/>
    </xf>
    <xf numFmtId="166" fontId="46" fillId="0" borderId="0" xfId="37" applyNumberFormat="1" applyFont="1" applyFill="1" applyBorder="1" applyAlignment="1">
      <alignment horizontal="right" vertical="top"/>
    </xf>
    <xf numFmtId="0" fontId="22" fillId="0" borderId="0" xfId="1" applyFont="1" applyFill="1" applyBorder="1"/>
    <xf numFmtId="0" fontId="44" fillId="0" borderId="0" xfId="1" applyFont="1" applyFill="1" applyBorder="1" applyAlignment="1"/>
    <xf numFmtId="0" fontId="44" fillId="0" borderId="0" xfId="1" applyFont="1" applyFill="1" applyBorder="1"/>
    <xf numFmtId="0" fontId="44" fillId="0" borderId="0" xfId="1" applyFont="1" applyFill="1" applyBorder="1" applyAlignment="1">
      <alignment vertical="top"/>
    </xf>
    <xf numFmtId="0" fontId="44" fillId="0" borderId="0" xfId="1" applyFont="1" applyFill="1" applyBorder="1" applyAlignment="1">
      <alignment wrapText="1"/>
    </xf>
    <xf numFmtId="166" fontId="46" fillId="0" borderId="0" xfId="1" applyNumberFormat="1" applyFont="1" applyFill="1" applyBorder="1" applyAlignment="1">
      <alignment horizontal="right"/>
    </xf>
    <xf numFmtId="0" fontId="44" fillId="0" borderId="0" xfId="37" applyFont="1" applyFill="1" applyBorder="1" applyAlignment="1"/>
    <xf numFmtId="0" fontId="47" fillId="0" borderId="0" xfId="37" applyFont="1" applyFill="1" applyBorder="1" applyAlignment="1">
      <alignment horizontal="left" wrapText="1"/>
    </xf>
    <xf numFmtId="0" fontId="24" fillId="0" borderId="0" xfId="37" applyFont="1" applyFill="1" applyBorder="1" applyAlignment="1">
      <alignment horizontal="center" wrapText="1"/>
    </xf>
    <xf numFmtId="0" fontId="47" fillId="0" borderId="0" xfId="37" applyFont="1" applyFill="1" applyBorder="1" applyAlignment="1">
      <alignment horizontal="center" wrapText="1"/>
    </xf>
    <xf numFmtId="0" fontId="24" fillId="0" borderId="0" xfId="37" applyFont="1" applyFill="1" applyBorder="1" applyAlignment="1">
      <alignment horizontal="left" wrapText="1"/>
    </xf>
    <xf numFmtId="0" fontId="25" fillId="0" borderId="0" xfId="37" applyFont="1" applyBorder="1"/>
    <xf numFmtId="0" fontId="22" fillId="0" borderId="0" xfId="37" applyFont="1" applyBorder="1"/>
    <xf numFmtId="0" fontId="33" fillId="0" borderId="1" xfId="37" applyFont="1" applyFill="1" applyBorder="1"/>
    <xf numFmtId="0" fontId="44" fillId="0" borderId="1" xfId="37" applyFont="1" applyFill="1" applyBorder="1"/>
    <xf numFmtId="0" fontId="25" fillId="0" borderId="1" xfId="37" applyFont="1" applyFill="1" applyBorder="1"/>
    <xf numFmtId="0" fontId="25" fillId="0" borderId="1" xfId="37" applyFont="1" applyFill="1" applyBorder="1" applyAlignment="1">
      <alignment vertical="top"/>
    </xf>
    <xf numFmtId="0" fontId="47" fillId="0" borderId="1" xfId="37" applyFont="1" applyFill="1" applyBorder="1" applyAlignment="1">
      <alignment horizontal="left" wrapText="1"/>
    </xf>
    <xf numFmtId="0" fontId="25" fillId="0" borderId="1" xfId="37" applyFont="1" applyBorder="1"/>
    <xf numFmtId="166" fontId="46" fillId="0" borderId="1" xfId="37" applyNumberFormat="1" applyFont="1" applyFill="1" applyBorder="1" applyAlignment="1">
      <alignment horizontal="right"/>
    </xf>
    <xf numFmtId="49" fontId="22" fillId="0" borderId="0" xfId="272" applyNumberFormat="1" applyFont="1" applyBorder="1" applyAlignment="1">
      <alignment horizontal="center" wrapText="1"/>
    </xf>
    <xf numFmtId="0" fontId="23" fillId="0" borderId="1" xfId="37" applyFont="1" applyFill="1" applyBorder="1"/>
    <xf numFmtId="0" fontId="24" fillId="0" borderId="1" xfId="37" applyFont="1" applyFill="1" applyBorder="1" applyAlignment="1">
      <alignment horizontal="center" wrapText="1"/>
    </xf>
    <xf numFmtId="166" fontId="33" fillId="0" borderId="1" xfId="37" applyNumberFormat="1" applyFont="1" applyFill="1" applyBorder="1" applyAlignment="1">
      <alignment horizontal="right"/>
    </xf>
    <xf numFmtId="0" fontId="22" fillId="0" borderId="0" xfId="209" applyFont="1" applyFill="1" applyBorder="1" applyAlignment="1">
      <alignment vertical="center"/>
    </xf>
    <xf numFmtId="0" fontId="22" fillId="0" borderId="0" xfId="209" applyFont="1" applyFill="1" applyBorder="1" applyAlignment="1">
      <alignment vertical="center" wrapText="1"/>
    </xf>
    <xf numFmtId="0" fontId="22" fillId="0" borderId="3" xfId="209" applyFont="1" applyFill="1" applyBorder="1" applyAlignment="1">
      <alignment vertical="center" wrapText="1"/>
    </xf>
    <xf numFmtId="0" fontId="35" fillId="0" borderId="3" xfId="209" applyFont="1" applyFill="1" applyBorder="1" applyAlignment="1">
      <alignment horizontal="right" vertical="center" wrapText="1"/>
    </xf>
    <xf numFmtId="0" fontId="34" fillId="2" borderId="5" xfId="209" applyFont="1" applyFill="1" applyBorder="1" applyAlignment="1">
      <alignment horizontal="center" vertical="center" wrapText="1"/>
    </xf>
    <xf numFmtId="0" fontId="34" fillId="2" borderId="3" xfId="209" applyFont="1" applyFill="1" applyBorder="1" applyAlignment="1">
      <alignment horizontal="center" vertical="center" wrapText="1"/>
    </xf>
    <xf numFmtId="0" fontId="34" fillId="2" borderId="6" xfId="209" applyFont="1" applyFill="1" applyBorder="1" applyAlignment="1">
      <alignment horizontal="center" vertical="center" wrapText="1"/>
    </xf>
    <xf numFmtId="0" fontId="33" fillId="0" borderId="0" xfId="209" applyFont="1" applyFill="1" applyAlignment="1">
      <alignment horizontal="center"/>
    </xf>
    <xf numFmtId="0" fontId="35" fillId="0" borderId="0" xfId="209" applyFont="1" applyFill="1" applyAlignment="1">
      <alignment horizontal="center"/>
    </xf>
    <xf numFmtId="0" fontId="33" fillId="0" borderId="0" xfId="37" applyFont="1" applyAlignment="1">
      <alignment horizontal="center" vertical="center"/>
    </xf>
    <xf numFmtId="0" fontId="22" fillId="0" borderId="1" xfId="37" applyFont="1" applyBorder="1" applyAlignment="1">
      <alignment horizontal="right"/>
    </xf>
    <xf numFmtId="0" fontId="22" fillId="0" borderId="2" xfId="37" applyFont="1" applyBorder="1" applyAlignment="1">
      <alignment horizontal="center" vertical="center"/>
    </xf>
    <xf numFmtId="0" fontId="22" fillId="0" borderId="1" xfId="37" applyFont="1" applyBorder="1" applyAlignment="1">
      <alignment horizontal="center" vertical="center"/>
    </xf>
    <xf numFmtId="0" fontId="22" fillId="0" borderId="0" xfId="209" applyFont="1" applyFill="1" applyBorder="1" applyAlignment="1">
      <alignment horizontal="left" vertical="center" wrapText="1"/>
    </xf>
    <xf numFmtId="0" fontId="22" fillId="0" borderId="3" xfId="209" applyFont="1" applyFill="1" applyBorder="1" applyAlignment="1">
      <alignment horizontal="left" vertical="center" wrapText="1"/>
    </xf>
    <xf numFmtId="0" fontId="22" fillId="0" borderId="0" xfId="209" applyFont="1" applyFill="1" applyBorder="1" applyAlignment="1">
      <alignment horizontal="left" vertical="center"/>
    </xf>
    <xf numFmtId="0" fontId="40" fillId="0" borderId="0" xfId="209" applyFont="1" applyFill="1" applyAlignment="1">
      <alignment horizontal="center"/>
    </xf>
    <xf numFmtId="0" fontId="34" fillId="2" borderId="6" xfId="209" applyFont="1" applyFill="1" applyBorder="1" applyAlignment="1">
      <alignment horizontal="center" vertical="center"/>
    </xf>
    <xf numFmtId="0" fontId="22" fillId="0" borderId="0" xfId="209" applyFont="1" applyFill="1" applyBorder="1" applyAlignment="1">
      <alignment horizontal="center" vertical="center"/>
    </xf>
    <xf numFmtId="0" fontId="35" fillId="0" borderId="0" xfId="209" applyFont="1" applyFill="1" applyAlignment="1">
      <alignment horizontal="left" vertical="center" wrapText="1"/>
    </xf>
    <xf numFmtId="0" fontId="35" fillId="0" borderId="3" xfId="209" applyFont="1" applyFill="1" applyBorder="1" applyAlignment="1">
      <alignment horizontal="right"/>
    </xf>
    <xf numFmtId="0" fontId="34" fillId="2" borderId="5" xfId="209" applyFont="1" applyFill="1" applyBorder="1" applyAlignment="1">
      <alignment horizontal="center" vertical="center"/>
    </xf>
    <xf numFmtId="0" fontId="34" fillId="2" borderId="3" xfId="209" applyFont="1" applyFill="1" applyBorder="1" applyAlignment="1">
      <alignment horizontal="center" vertical="center"/>
    </xf>
    <xf numFmtId="0" fontId="22" fillId="0" borderId="0" xfId="0" applyFont="1"/>
    <xf numFmtId="0" fontId="22" fillId="4" borderId="0" xfId="0" applyFont="1" applyFill="1" applyBorder="1" applyAlignment="1">
      <alignment horizontal="center" vertical="center" wrapText="1"/>
    </xf>
    <xf numFmtId="0" fontId="22" fillId="0" borderId="0" xfId="0" applyFont="1" applyBorder="1" applyAlignment="1">
      <alignment horizontal="center" vertical="center" wrapText="1"/>
    </xf>
    <xf numFmtId="164" fontId="22" fillId="5" borderId="0" xfId="294" applyNumberFormat="1" applyFont="1" applyFill="1" applyBorder="1" applyAlignment="1">
      <alignment horizontal="center" vertical="center" wrapText="1"/>
    </xf>
    <xf numFmtId="0" fontId="22" fillId="0" borderId="0" xfId="0" applyFont="1" applyBorder="1"/>
    <xf numFmtId="164" fontId="22" fillId="0" borderId="0" xfId="0" applyNumberFormat="1" applyFont="1" applyBorder="1"/>
    <xf numFmtId="0" fontId="22" fillId="5" borderId="9"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2" fillId="0" borderId="0" xfId="0" applyFont="1" applyAlignment="1">
      <alignment horizontal="left" vertical="center" wrapText="1"/>
    </xf>
    <xf numFmtId="164" fontId="22" fillId="5" borderId="12" xfId="0" applyNumberFormat="1" applyFont="1" applyFill="1" applyBorder="1" applyAlignment="1">
      <alignment horizontal="center" vertical="center" wrapText="1"/>
    </xf>
    <xf numFmtId="0" fontId="22" fillId="0" borderId="12" xfId="0" applyFont="1" applyBorder="1" applyAlignment="1">
      <alignment horizontal="center" vertical="center" wrapText="1"/>
    </xf>
    <xf numFmtId="164" fontId="32" fillId="5" borderId="12" xfId="0" applyNumberFormat="1" applyFont="1" applyFill="1" applyBorder="1" applyAlignment="1">
      <alignment horizontal="center" vertical="center" wrapText="1"/>
    </xf>
    <xf numFmtId="0" fontId="22" fillId="5" borderId="12" xfId="0" applyFont="1" applyFill="1" applyBorder="1"/>
    <xf numFmtId="164" fontId="22" fillId="5" borderId="0" xfId="0" applyNumberFormat="1" applyFont="1" applyFill="1" applyBorder="1" applyAlignment="1">
      <alignment horizontal="center" vertical="center" wrapText="1"/>
    </xf>
    <xf numFmtId="164" fontId="32" fillId="5" borderId="0" xfId="0" applyNumberFormat="1" applyFont="1" applyFill="1" applyBorder="1" applyAlignment="1">
      <alignment horizontal="center" vertical="center" wrapText="1"/>
    </xf>
    <xf numFmtId="0" fontId="22" fillId="5" borderId="0" xfId="0" applyFont="1" applyFill="1" applyBorder="1"/>
    <xf numFmtId="2" fontId="22" fillId="5" borderId="0"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1" fontId="22" fillId="5" borderId="0" xfId="0" applyNumberFormat="1" applyFont="1" applyFill="1" applyBorder="1" applyAlignment="1">
      <alignment horizontal="center" vertical="center" wrapText="1"/>
    </xf>
    <xf numFmtId="0" fontId="32" fillId="4" borderId="0" xfId="0" applyFont="1" applyFill="1" applyBorder="1" applyAlignment="1">
      <alignment horizontal="center" vertical="center" wrapText="1"/>
    </xf>
    <xf numFmtId="0" fontId="53" fillId="5" borderId="0" xfId="0" applyFont="1" applyFill="1" applyBorder="1" applyAlignment="1">
      <alignment horizontal="center" vertical="center" wrapText="1"/>
    </xf>
    <xf numFmtId="164" fontId="54" fillId="5" borderId="0" xfId="0" applyNumberFormat="1" applyFont="1" applyFill="1" applyBorder="1" applyAlignment="1">
      <alignment horizontal="center" vertical="center" wrapText="1"/>
    </xf>
    <xf numFmtId="0" fontId="33" fillId="5" borderId="0" xfId="0" applyFont="1" applyFill="1" applyBorder="1" applyAlignment="1">
      <alignment horizontal="center"/>
    </xf>
    <xf numFmtId="164" fontId="22" fillId="0" borderId="0" xfId="0" applyNumberFormat="1" applyFont="1" applyBorder="1" applyAlignment="1">
      <alignment horizontal="center" vertical="center" wrapText="1"/>
    </xf>
    <xf numFmtId="2" fontId="32" fillId="5" borderId="0"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55" fillId="6" borderId="13" xfId="0" applyFont="1" applyFill="1" applyBorder="1" applyAlignment="1">
      <alignment horizontal="center" vertical="center" wrapText="1"/>
    </xf>
    <xf numFmtId="0" fontId="22" fillId="2" borderId="1" xfId="0" applyFont="1" applyFill="1" applyBorder="1"/>
    <xf numFmtId="0" fontId="22" fillId="2" borderId="0"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0" xfId="0" applyFont="1" applyFill="1" applyBorder="1"/>
    <xf numFmtId="0" fontId="22" fillId="0" borderId="1" xfId="0" applyFont="1" applyBorder="1"/>
    <xf numFmtId="1" fontId="56" fillId="0" borderId="0" xfId="306" applyNumberFormat="1" applyFont="1"/>
    <xf numFmtId="1" fontId="33" fillId="0" borderId="0" xfId="0" applyNumberFormat="1" applyFont="1" applyBorder="1" applyAlignment="1">
      <alignment horizontal="center" vertical="center" wrapText="1"/>
    </xf>
    <xf numFmtId="164" fontId="22" fillId="5" borderId="15" xfId="0" applyNumberFormat="1" applyFont="1" applyFill="1" applyBorder="1" applyAlignment="1">
      <alignment horizontal="center" vertical="center" wrapText="1"/>
    </xf>
    <xf numFmtId="0" fontId="57" fillId="0" borderId="15" xfId="0" applyFont="1" applyBorder="1" applyAlignment="1">
      <alignment horizontal="center"/>
    </xf>
    <xf numFmtId="0" fontId="33" fillId="5" borderId="15" xfId="0" applyFont="1" applyFill="1" applyBorder="1" applyAlignment="1">
      <alignment horizontal="center" vertical="center" wrapText="1"/>
    </xf>
    <xf numFmtId="164" fontId="43" fillId="0" borderId="15" xfId="0" applyNumberFormat="1" applyFont="1" applyBorder="1" applyAlignment="1">
      <alignment horizontal="center" vertical="center" wrapText="1"/>
    </xf>
    <xf numFmtId="1" fontId="33" fillId="5" borderId="15" xfId="0" applyNumberFormat="1" applyFont="1" applyFill="1" applyBorder="1" applyAlignment="1">
      <alignment horizontal="center" vertical="center" wrapText="1"/>
    </xf>
    <xf numFmtId="0" fontId="22" fillId="0" borderId="12" xfId="0" applyFont="1" applyBorder="1" applyAlignment="1">
      <alignment horizontal="center"/>
    </xf>
    <xf numFmtId="0" fontId="33" fillId="5" borderId="15" xfId="0" applyFont="1" applyFill="1" applyBorder="1" applyAlignment="1">
      <alignment horizontal="center"/>
    </xf>
    <xf numFmtId="164" fontId="22" fillId="0" borderId="0" xfId="0" applyNumberFormat="1" applyFont="1"/>
    <xf numFmtId="169" fontId="58" fillId="0" borderId="16" xfId="0" applyNumberFormat="1" applyFont="1" applyFill="1" applyBorder="1" applyAlignment="1">
      <alignment horizontal="center" vertical="center" wrapText="1" readingOrder="1"/>
    </xf>
    <xf numFmtId="169" fontId="58" fillId="0" borderId="17" xfId="0" applyNumberFormat="1" applyFont="1" applyFill="1" applyBorder="1" applyAlignment="1">
      <alignment horizontal="center" vertical="center" wrapText="1" readingOrder="1"/>
    </xf>
    <xf numFmtId="0" fontId="55" fillId="0" borderId="12" xfId="0" applyFont="1" applyBorder="1" applyAlignment="1">
      <alignment horizontal="center"/>
    </xf>
    <xf numFmtId="164" fontId="59" fillId="0" borderId="12" xfId="0" applyNumberFormat="1" applyFont="1" applyBorder="1" applyAlignment="1">
      <alignment horizontal="center" vertical="center" wrapText="1"/>
    </xf>
    <xf numFmtId="0" fontId="22" fillId="0" borderId="12" xfId="37" applyFont="1" applyBorder="1" applyAlignment="1">
      <alignment horizontal="left" vertical="center" wrapText="1"/>
    </xf>
    <xf numFmtId="169" fontId="58" fillId="0" borderId="18" xfId="0" applyNumberFormat="1" applyFont="1" applyFill="1" applyBorder="1" applyAlignment="1">
      <alignment horizontal="center" vertical="center" wrapText="1" readingOrder="1"/>
    </xf>
    <xf numFmtId="169" fontId="58" fillId="0" borderId="19" xfId="0" applyNumberFormat="1" applyFont="1" applyFill="1" applyBorder="1" applyAlignment="1">
      <alignment horizontal="center" vertical="center" wrapText="1" readingOrder="1"/>
    </xf>
    <xf numFmtId="0" fontId="55" fillId="0" borderId="0" xfId="0" applyFont="1" applyAlignment="1">
      <alignment horizontal="center"/>
    </xf>
    <xf numFmtId="164" fontId="59" fillId="0" borderId="0" xfId="0" applyNumberFormat="1" applyFont="1" applyBorder="1" applyAlignment="1">
      <alignment horizontal="center" vertical="center" wrapText="1"/>
    </xf>
    <xf numFmtId="0" fontId="22" fillId="0" borderId="0" xfId="0" applyFont="1" applyAlignment="1">
      <alignment horizontal="center"/>
    </xf>
    <xf numFmtId="0" fontId="22" fillId="0" borderId="0" xfId="37" applyFont="1" applyBorder="1" applyAlignment="1">
      <alignment horizontal="left" vertical="center" wrapText="1"/>
    </xf>
    <xf numFmtId="0" fontId="22" fillId="0" borderId="0" xfId="37" applyFont="1" applyAlignment="1">
      <alignment horizontal="left" vertical="center" wrapText="1"/>
    </xf>
    <xf numFmtId="164" fontId="22" fillId="0" borderId="0" xfId="0" applyNumberFormat="1" applyFont="1" applyAlignment="1">
      <alignment horizontal="center"/>
    </xf>
    <xf numFmtId="0" fontId="55" fillId="4" borderId="0" xfId="0" applyFont="1" applyFill="1" applyAlignment="1">
      <alignment horizontal="center"/>
    </xf>
    <xf numFmtId="169" fontId="58" fillId="0" borderId="20" xfId="0" applyNumberFormat="1" applyFont="1" applyFill="1" applyBorder="1" applyAlignment="1">
      <alignment horizontal="center" vertical="center" wrapText="1" readingOrder="1"/>
    </xf>
    <xf numFmtId="169" fontId="58" fillId="0" borderId="21" xfId="0" applyNumberFormat="1" applyFont="1" applyFill="1" applyBorder="1" applyAlignment="1">
      <alignment horizontal="center" vertical="center" wrapText="1" readingOrder="1"/>
    </xf>
    <xf numFmtId="0" fontId="22" fillId="2" borderId="1"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15"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2" xfId="0" applyFont="1" applyFill="1" applyBorder="1" applyAlignment="1">
      <alignment horizontal="center" vertical="center" wrapText="1"/>
    </xf>
    <xf numFmtId="0" fontId="22" fillId="0" borderId="0" xfId="0" applyFont="1" applyAlignment="1">
      <alignment horizontal="center" vertical="center" wrapText="1"/>
    </xf>
    <xf numFmtId="0" fontId="33" fillId="5" borderId="0" xfId="0" applyFont="1" applyFill="1" applyBorder="1" applyAlignment="1">
      <alignment horizontal="center" vertical="center" wrapText="1"/>
    </xf>
    <xf numFmtId="0" fontId="22" fillId="0" borderId="0" xfId="0" applyFont="1" applyFill="1"/>
    <xf numFmtId="0" fontId="22" fillId="0" borderId="0" xfId="0" applyFont="1" applyFill="1" applyBorder="1"/>
    <xf numFmtId="164" fontId="22" fillId="5" borderId="13" xfId="0" applyNumberFormat="1" applyFont="1" applyFill="1" applyBorder="1" applyAlignment="1">
      <alignment horizontal="center" vertical="center" wrapText="1"/>
    </xf>
    <xf numFmtId="0" fontId="56" fillId="5" borderId="13" xfId="0" applyFont="1" applyFill="1" applyBorder="1" applyAlignment="1">
      <alignment horizontal="center" vertical="center" wrapText="1"/>
    </xf>
    <xf numFmtId="0" fontId="60" fillId="5" borderId="13" xfId="0" applyFont="1" applyFill="1" applyBorder="1" applyAlignment="1">
      <alignment horizontal="center" vertical="center" wrapText="1"/>
    </xf>
    <xf numFmtId="0" fontId="60" fillId="5" borderId="1" xfId="0" applyFont="1" applyFill="1" applyBorder="1" applyAlignment="1">
      <alignment horizontal="center" vertical="center" wrapText="1"/>
    </xf>
    <xf numFmtId="164" fontId="60" fillId="5" borderId="13" xfId="0" applyNumberFormat="1" applyFont="1" applyFill="1" applyBorder="1" applyAlignment="1">
      <alignment horizontal="center" vertical="center" wrapText="1"/>
    </xf>
    <xf numFmtId="0" fontId="33" fillId="5" borderId="13" xfId="0" applyFont="1" applyFill="1" applyBorder="1" applyAlignment="1">
      <alignment horizontal="center" vertical="center" wrapText="1"/>
    </xf>
    <xf numFmtId="0" fontId="22" fillId="0" borderId="13" xfId="0" applyFont="1" applyFill="1" applyBorder="1" applyAlignment="1">
      <alignment horizontal="center"/>
    </xf>
    <xf numFmtId="0" fontId="22" fillId="0" borderId="0" xfId="37" applyFont="1" applyBorder="1" applyAlignment="1">
      <alignment vertical="center"/>
    </xf>
    <xf numFmtId="0" fontId="56" fillId="5" borderId="15" xfId="0" applyFont="1" applyFill="1" applyBorder="1" applyAlignment="1">
      <alignment horizontal="center" vertical="center" wrapText="1"/>
    </xf>
    <xf numFmtId="1" fontId="56" fillId="5" borderId="15" xfId="0" applyNumberFormat="1" applyFont="1" applyFill="1" applyBorder="1" applyAlignment="1">
      <alignment horizontal="center" vertical="center" wrapText="1"/>
    </xf>
    <xf numFmtId="1" fontId="22" fillId="0" borderId="15" xfId="0" applyNumberFormat="1" applyFont="1" applyFill="1" applyBorder="1" applyAlignment="1">
      <alignment horizontal="center" vertical="center" wrapText="1"/>
    </xf>
    <xf numFmtId="164" fontId="56" fillId="5" borderId="15" xfId="0" applyNumberFormat="1"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3" fillId="0" borderId="12" xfId="0" applyFont="1" applyFill="1" applyBorder="1" applyAlignment="1">
      <alignment horizontal="center"/>
    </xf>
    <xf numFmtId="0" fontId="33" fillId="0" borderId="15" xfId="0" applyFont="1" applyFill="1" applyBorder="1" applyAlignment="1">
      <alignment horizontal="center"/>
    </xf>
    <xf numFmtId="0" fontId="56" fillId="5" borderId="0" xfId="0" applyFont="1" applyFill="1" applyBorder="1" applyAlignment="1">
      <alignment horizontal="center" vertical="center" wrapText="1"/>
    </xf>
    <xf numFmtId="0" fontId="28" fillId="0" borderId="12" xfId="0" applyFont="1" applyBorder="1" applyAlignment="1">
      <alignment horizontal="center" vertical="center" wrapText="1"/>
    </xf>
    <xf numFmtId="164" fontId="56" fillId="5" borderId="0" xfId="0" applyNumberFormat="1" applyFont="1" applyFill="1" applyBorder="1" applyAlignment="1">
      <alignment horizontal="center" vertical="center" wrapText="1"/>
    </xf>
    <xf numFmtId="0" fontId="28" fillId="0" borderId="0" xfId="0" applyFont="1" applyBorder="1" applyAlignment="1">
      <alignment horizontal="center" vertical="center" wrapText="1"/>
    </xf>
    <xf numFmtId="0" fontId="28" fillId="0" borderId="0"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2" fillId="2" borderId="14" xfId="0" applyFont="1" applyFill="1" applyBorder="1" applyAlignment="1">
      <alignment horizontal="center"/>
    </xf>
    <xf numFmtId="0" fontId="33" fillId="0" borderId="0" xfId="0" applyFont="1" applyBorder="1"/>
    <xf numFmtId="0" fontId="32" fillId="0" borderId="0" xfId="37" applyFont="1" applyBorder="1" applyAlignment="1">
      <alignment horizontal="center" vertical="center" wrapText="1"/>
    </xf>
    <xf numFmtId="164" fontId="22" fillId="0" borderId="0" xfId="37" applyNumberFormat="1" applyFont="1" applyBorder="1"/>
    <xf numFmtId="164" fontId="54" fillId="5" borderId="0" xfId="37" applyNumberFormat="1" applyFont="1" applyFill="1" applyBorder="1" applyAlignment="1">
      <alignment horizontal="center" vertical="center" wrapText="1"/>
    </xf>
    <xf numFmtId="0" fontId="22" fillId="0" borderId="23" xfId="37" applyFont="1" applyBorder="1"/>
    <xf numFmtId="164" fontId="22" fillId="0" borderId="1" xfId="37" applyNumberFormat="1" applyFont="1" applyBorder="1" applyAlignment="1">
      <alignment horizontal="center" vertical="center" wrapText="1"/>
    </xf>
    <xf numFmtId="164" fontId="22" fillId="0" borderId="1" xfId="37" applyNumberFormat="1" applyFont="1" applyBorder="1" applyAlignment="1">
      <alignment horizontal="center"/>
    </xf>
    <xf numFmtId="0" fontId="22" fillId="0" borderId="1" xfId="37" applyFont="1" applyBorder="1" applyAlignment="1">
      <alignment horizontal="center"/>
    </xf>
    <xf numFmtId="0" fontId="22" fillId="0" borderId="1" xfId="37" applyFont="1" applyBorder="1" applyAlignment="1">
      <alignment horizontal="center" vertical="center" wrapText="1"/>
    </xf>
    <xf numFmtId="164" fontId="22" fillId="0" borderId="0" xfId="37" applyNumberFormat="1" applyFont="1" applyBorder="1" applyAlignment="1">
      <alignment horizontal="center" vertical="center" wrapText="1"/>
    </xf>
    <xf numFmtId="0" fontId="22" fillId="0" borderId="0" xfId="37" applyFont="1" applyAlignment="1">
      <alignment horizontal="center"/>
    </xf>
    <xf numFmtId="0" fontId="22" fillId="0" borderId="0" xfId="37" applyFont="1" applyAlignment="1">
      <alignment horizontal="center" vertical="center" wrapText="1"/>
    </xf>
    <xf numFmtId="164" fontId="22" fillId="0" borderId="0" xfId="37" applyNumberFormat="1" applyFont="1" applyAlignment="1">
      <alignment horizontal="center"/>
    </xf>
    <xf numFmtId="0" fontId="22" fillId="0" borderId="0" xfId="37" applyFont="1" applyBorder="1" applyAlignment="1">
      <alignment horizontal="center" vertical="center" wrapText="1"/>
    </xf>
    <xf numFmtId="164" fontId="22" fillId="0" borderId="0" xfId="37" applyNumberFormat="1" applyFont="1"/>
    <xf numFmtId="0" fontId="33" fillId="0" borderId="0" xfId="37" applyFont="1" applyBorder="1"/>
    <xf numFmtId="0" fontId="22" fillId="0" borderId="0" xfId="37" applyFont="1" applyBorder="1" applyAlignment="1">
      <alignment horizontal="center"/>
    </xf>
    <xf numFmtId="0" fontId="22" fillId="0" borderId="0" xfId="37" applyFont="1" applyBorder="1" applyAlignment="1"/>
    <xf numFmtId="170" fontId="22" fillId="0" borderId="0" xfId="300" applyNumberFormat="1" applyFont="1" applyAlignment="1">
      <alignment horizontal="center"/>
    </xf>
    <xf numFmtId="2" fontId="22" fillId="0" borderId="0" xfId="37" applyNumberFormat="1" applyFont="1" applyBorder="1" applyAlignment="1">
      <alignment horizontal="center" vertical="center" wrapText="1"/>
    </xf>
    <xf numFmtId="164" fontId="33" fillId="0" borderId="0" xfId="37" applyNumberFormat="1" applyFont="1" applyBorder="1" applyAlignment="1">
      <alignment horizontal="center" vertical="center" wrapText="1"/>
    </xf>
    <xf numFmtId="0" fontId="33" fillId="0" borderId="0" xfId="37" applyFont="1" applyAlignment="1">
      <alignment horizontal="center"/>
    </xf>
    <xf numFmtId="164" fontId="33" fillId="0" borderId="0" xfId="37" applyNumberFormat="1" applyFont="1" applyAlignment="1">
      <alignment horizontal="center"/>
    </xf>
    <xf numFmtId="164" fontId="33" fillId="5" borderId="0" xfId="37" applyNumberFormat="1" applyFont="1" applyFill="1" applyBorder="1" applyAlignment="1">
      <alignment horizontal="center" vertical="center" wrapText="1"/>
    </xf>
    <xf numFmtId="0" fontId="33" fillId="5" borderId="0" xfId="37" applyFont="1" applyFill="1" applyBorder="1"/>
    <xf numFmtId="0" fontId="22" fillId="5" borderId="0" xfId="37" applyFont="1" applyFill="1" applyBorder="1" applyAlignment="1">
      <alignment horizontal="center" vertical="center" wrapText="1"/>
    </xf>
    <xf numFmtId="0" fontId="22" fillId="5" borderId="0" xfId="37" applyFont="1" applyFill="1" applyBorder="1"/>
    <xf numFmtId="0" fontId="22" fillId="5" borderId="0" xfId="37" applyFont="1" applyFill="1" applyBorder="1" applyAlignment="1">
      <alignment horizontal="center"/>
    </xf>
    <xf numFmtId="0" fontId="22" fillId="2" borderId="1" xfId="37" applyFont="1" applyFill="1" applyBorder="1" applyAlignment="1">
      <alignment horizontal="center" vertical="center" wrapText="1"/>
    </xf>
    <xf numFmtId="0" fontId="22" fillId="2" borderId="1" xfId="37" applyFont="1" applyFill="1" applyBorder="1" applyAlignment="1">
      <alignment horizontal="center" vertical="center" wrapText="1"/>
    </xf>
    <xf numFmtId="0" fontId="22" fillId="2" borderId="1" xfId="37" applyFont="1" applyFill="1" applyBorder="1" applyAlignment="1">
      <alignment horizontal="center"/>
    </xf>
    <xf numFmtId="0" fontId="22" fillId="2" borderId="2" xfId="37" applyFont="1" applyFill="1" applyBorder="1" applyAlignment="1">
      <alignment horizontal="center" vertical="center" wrapText="1"/>
    </xf>
    <xf numFmtId="0" fontId="22" fillId="2" borderId="14" xfId="37" applyFont="1" applyFill="1" applyBorder="1" applyAlignment="1">
      <alignment horizontal="center" vertical="center"/>
    </xf>
    <xf numFmtId="0" fontId="22" fillId="2" borderId="2" xfId="37" applyFont="1" applyFill="1" applyBorder="1" applyAlignment="1">
      <alignment horizontal="center"/>
    </xf>
    <xf numFmtId="0" fontId="22" fillId="0" borderId="0" xfId="37" applyFont="1" applyAlignment="1">
      <alignment horizontal="center"/>
    </xf>
    <xf numFmtId="0" fontId="22" fillId="0" borderId="0" xfId="2" applyFont="1" applyFill="1"/>
    <xf numFmtId="0" fontId="22" fillId="0" borderId="23" xfId="2" applyFont="1" applyFill="1" applyBorder="1"/>
    <xf numFmtId="0" fontId="22" fillId="0" borderId="0" xfId="2" applyFont="1" applyFill="1" applyAlignment="1">
      <alignment horizontal="justify" vertical="center" wrapText="1"/>
    </xf>
    <xf numFmtId="0" fontId="22" fillId="0" borderId="0" xfId="2" applyFont="1" applyFill="1" applyAlignment="1">
      <alignment horizontal="justify" vertical="center" wrapText="1"/>
    </xf>
    <xf numFmtId="0" fontId="22" fillId="0" borderId="0" xfId="2" applyFont="1" applyFill="1" applyBorder="1" applyAlignment="1">
      <alignment horizontal="center"/>
    </xf>
    <xf numFmtId="0" fontId="22" fillId="0" borderId="3" xfId="2" applyFont="1" applyFill="1" applyBorder="1" applyAlignment="1">
      <alignment horizontal="center" vertical="center"/>
    </xf>
    <xf numFmtId="49" fontId="22" fillId="0" borderId="3" xfId="2" applyNumberFormat="1" applyFont="1" applyFill="1" applyBorder="1" applyAlignment="1">
      <alignment horizontal="left" indent="1"/>
    </xf>
    <xf numFmtId="0" fontId="22" fillId="0" borderId="0" xfId="2" applyFont="1" applyFill="1" applyBorder="1" applyAlignment="1">
      <alignment horizontal="center" vertical="center"/>
    </xf>
    <xf numFmtId="0" fontId="22" fillId="0" borderId="0" xfId="306" applyFont="1" applyFill="1" applyAlignment="1">
      <alignment horizontal="center"/>
    </xf>
    <xf numFmtId="49" fontId="22" fillId="0" borderId="0" xfId="2" applyNumberFormat="1" applyFont="1" applyFill="1" applyBorder="1" applyAlignment="1">
      <alignment horizontal="left" indent="1"/>
    </xf>
    <xf numFmtId="0" fontId="22" fillId="0" borderId="0" xfId="2" applyFont="1" applyFill="1" applyAlignment="1">
      <alignment horizontal="center" vertical="center"/>
    </xf>
    <xf numFmtId="0" fontId="22" fillId="0" borderId="0" xfId="2" applyFont="1" applyFill="1" applyAlignment="1">
      <alignment horizontal="center"/>
    </xf>
    <xf numFmtId="49" fontId="22" fillId="0" borderId="0" xfId="2" applyNumberFormat="1" applyFont="1" applyFill="1" applyBorder="1" applyAlignment="1">
      <alignment horizontal="left"/>
    </xf>
    <xf numFmtId="49" fontId="22" fillId="0" borderId="0" xfId="2" applyNumberFormat="1" applyFont="1" applyFill="1" applyBorder="1" applyAlignment="1">
      <alignment horizontal="left" indent="1"/>
    </xf>
    <xf numFmtId="0" fontId="22" fillId="0" borderId="0" xfId="2" applyFont="1" applyFill="1" applyBorder="1" applyAlignment="1">
      <alignment horizontal="left"/>
    </xf>
    <xf numFmtId="0" fontId="33" fillId="0" borderId="0" xfId="2" applyFont="1" applyFill="1" applyBorder="1" applyAlignment="1">
      <alignment horizontal="center"/>
    </xf>
    <xf numFmtId="0" fontId="22" fillId="0" borderId="0" xfId="2" applyFont="1" applyFill="1" applyBorder="1"/>
    <xf numFmtId="0" fontId="33" fillId="0" borderId="0" xfId="2" applyFont="1" applyFill="1" applyBorder="1" applyAlignment="1">
      <alignment horizontal="center"/>
    </xf>
    <xf numFmtId="0" fontId="22" fillId="0" borderId="0" xfId="2" applyFont="1" applyFill="1" applyBorder="1" applyAlignment="1">
      <alignment horizontal="left"/>
    </xf>
    <xf numFmtId="0" fontId="22" fillId="0" borderId="0" xfId="2" applyFont="1" applyFill="1" applyBorder="1" applyAlignment="1">
      <alignment horizontal="center" vertical="center" wrapText="1"/>
    </xf>
    <xf numFmtId="0" fontId="61" fillId="2" borderId="3" xfId="2" applyFont="1" applyFill="1" applyBorder="1" applyAlignment="1">
      <alignment horizontal="center" vertical="center" wrapText="1"/>
    </xf>
    <xf numFmtId="0" fontId="61" fillId="2" borderId="24" xfId="2" applyFont="1" applyFill="1" applyBorder="1" applyAlignment="1">
      <alignment horizontal="center" vertical="center" wrapText="1"/>
    </xf>
    <xf numFmtId="0" fontId="61" fillId="2" borderId="0" xfId="2" applyFont="1" applyFill="1" applyBorder="1" applyAlignment="1">
      <alignment horizontal="center" vertical="center" wrapText="1"/>
    </xf>
    <xf numFmtId="0" fontId="22" fillId="0" borderId="3" xfId="2" applyFont="1" applyFill="1" applyBorder="1" applyAlignment="1">
      <alignment horizontal="justify" vertical="center" wrapText="1"/>
    </xf>
    <xf numFmtId="0" fontId="22" fillId="0" borderId="3" xfId="2" applyFont="1" applyFill="1" applyBorder="1" applyAlignment="1">
      <alignment horizontal="center" vertical="center" wrapText="1"/>
    </xf>
    <xf numFmtId="0" fontId="33" fillId="0" borderId="0" xfId="2" applyFont="1" applyFill="1" applyAlignment="1">
      <alignment horizontal="center"/>
    </xf>
    <xf numFmtId="0" fontId="22" fillId="0" borderId="0" xfId="2" applyFont="1"/>
    <xf numFmtId="0" fontId="22" fillId="5" borderId="0" xfId="2" applyFont="1" applyFill="1"/>
    <xf numFmtId="0" fontId="22" fillId="5" borderId="0" xfId="2" applyFont="1" applyFill="1" applyAlignment="1">
      <alignment horizontal="right"/>
    </xf>
    <xf numFmtId="0" fontId="22" fillId="5" borderId="0" xfId="2" applyFont="1" applyFill="1" applyAlignment="1"/>
    <xf numFmtId="0" fontId="22" fillId="5" borderId="0" xfId="2" applyFont="1" applyFill="1" applyAlignment="1">
      <alignment horizontal="justify" vertical="top" wrapText="1"/>
    </xf>
    <xf numFmtId="0" fontId="22" fillId="5" borderId="0" xfId="2" applyFont="1" applyFill="1" applyAlignment="1">
      <alignment horizontal="justify" vertical="center" wrapText="1"/>
    </xf>
    <xf numFmtId="0" fontId="22" fillId="5" borderId="3" xfId="2" applyFont="1" applyFill="1" applyBorder="1" applyAlignment="1">
      <alignment horizontal="center" vertical="center"/>
    </xf>
    <xf numFmtId="0" fontId="22" fillId="5" borderId="3" xfId="2" applyFont="1" applyFill="1" applyBorder="1" applyAlignment="1">
      <alignment horizontal="left" vertical="center"/>
    </xf>
    <xf numFmtId="0" fontId="22" fillId="5" borderId="0" xfId="2" applyFont="1" applyFill="1" applyBorder="1" applyAlignment="1">
      <alignment horizontal="center" vertical="center"/>
    </xf>
    <xf numFmtId="0" fontId="22" fillId="5" borderId="0" xfId="2" applyFont="1" applyFill="1" applyBorder="1" applyAlignment="1">
      <alignment horizontal="right" vertical="center"/>
    </xf>
    <xf numFmtId="0" fontId="22" fillId="5" borderId="0" xfId="2" applyFont="1" applyFill="1" applyBorder="1" applyAlignment="1">
      <alignment vertical="center"/>
    </xf>
    <xf numFmtId="0" fontId="22" fillId="5" borderId="0" xfId="2" applyFont="1" applyFill="1" applyBorder="1" applyAlignment="1">
      <alignment vertical="center" wrapText="1"/>
    </xf>
    <xf numFmtId="0" fontId="22" fillId="5" borderId="0" xfId="2" applyFont="1" applyFill="1" applyBorder="1" applyAlignment="1">
      <alignment horizontal="center" vertical="center" wrapText="1"/>
    </xf>
    <xf numFmtId="0" fontId="61" fillId="2" borderId="3" xfId="2" applyFont="1" applyFill="1" applyBorder="1" applyAlignment="1">
      <alignment horizontal="center" vertical="center" wrapText="1"/>
    </xf>
    <xf numFmtId="0" fontId="61" fillId="2" borderId="25" xfId="2" applyFont="1" applyFill="1" applyBorder="1" applyAlignment="1">
      <alignment horizontal="center" vertical="center"/>
    </xf>
    <xf numFmtId="0" fontId="61" fillId="2" borderId="26" xfId="2" applyFont="1" applyFill="1" applyBorder="1" applyAlignment="1">
      <alignment horizontal="center" vertical="center" wrapText="1"/>
    </xf>
    <xf numFmtId="0" fontId="33" fillId="5" borderId="4" xfId="2" applyFont="1" applyFill="1" applyBorder="1" applyAlignment="1">
      <alignment horizontal="center"/>
    </xf>
    <xf numFmtId="0" fontId="33" fillId="5" borderId="0" xfId="2" applyFont="1" applyFill="1" applyAlignment="1">
      <alignment horizontal="center"/>
    </xf>
    <xf numFmtId="0" fontId="33" fillId="5" borderId="0" xfId="2" applyFont="1" applyFill="1" applyAlignment="1">
      <alignment horizontal="center"/>
    </xf>
    <xf numFmtId="0" fontId="62" fillId="0" borderId="0" xfId="0" applyFont="1" applyAlignment="1">
      <alignment vertical="center"/>
    </xf>
    <xf numFmtId="171" fontId="62" fillId="0" borderId="0" xfId="0" applyNumberFormat="1" applyFont="1" applyAlignment="1">
      <alignment vertical="center"/>
    </xf>
    <xf numFmtId="164" fontId="62" fillId="0" borderId="0" xfId="0" applyNumberFormat="1" applyFont="1" applyAlignment="1">
      <alignment vertical="center"/>
    </xf>
    <xf numFmtId="0" fontId="62" fillId="0" borderId="0" xfId="0" applyFont="1" applyAlignment="1">
      <alignment horizontal="left" vertical="center" wrapText="1"/>
    </xf>
    <xf numFmtId="0" fontId="63" fillId="0" borderId="0" xfId="0" applyFont="1" applyAlignment="1">
      <alignment horizontal="left" vertical="center" wrapText="1"/>
    </xf>
    <xf numFmtId="0" fontId="62" fillId="0" borderId="0" xfId="0" applyFont="1" applyAlignment="1">
      <alignment horizontal="left" vertical="center"/>
    </xf>
    <xf numFmtId="0" fontId="62" fillId="0" borderId="0" xfId="0" applyFont="1" applyBorder="1" applyAlignment="1">
      <alignment horizontal="left" vertical="center"/>
    </xf>
    <xf numFmtId="0" fontId="62" fillId="0" borderId="0" xfId="0" applyFont="1" applyAlignment="1">
      <alignment horizontal="left" vertical="center" wrapText="1"/>
    </xf>
    <xf numFmtId="0" fontId="63" fillId="0" borderId="0" xfId="0" applyFont="1" applyAlignment="1">
      <alignment horizontal="center" vertical="center" wrapText="1"/>
    </xf>
    <xf numFmtId="0" fontId="62" fillId="0" borderId="0" xfId="0" applyFont="1" applyAlignment="1">
      <alignment horizontal="center" vertical="center"/>
    </xf>
    <xf numFmtId="0" fontId="63" fillId="0" borderId="0" xfId="0" applyFont="1" applyAlignment="1">
      <alignment horizontal="center" vertical="center"/>
    </xf>
    <xf numFmtId="0" fontId="62" fillId="0" borderId="2" xfId="0" applyFont="1" applyBorder="1" applyAlignment="1">
      <alignment horizontal="center" vertical="center" wrapText="1"/>
    </xf>
    <xf numFmtId="164" fontId="64" fillId="5" borderId="1" xfId="0" applyNumberFormat="1" applyFont="1" applyFill="1" applyBorder="1" applyAlignment="1">
      <alignment horizontal="right" vertical="center" wrapText="1"/>
    </xf>
    <xf numFmtId="164" fontId="65" fillId="0" borderId="1" xfId="0" applyNumberFormat="1" applyFont="1" applyBorder="1" applyAlignment="1">
      <alignment vertical="center"/>
    </xf>
    <xf numFmtId="164" fontId="64" fillId="5" borderId="0" xfId="0" applyNumberFormat="1" applyFont="1" applyFill="1" applyBorder="1" applyAlignment="1">
      <alignment horizontal="right" vertical="center" wrapText="1"/>
    </xf>
    <xf numFmtId="0" fontId="62" fillId="0" borderId="1" xfId="0" applyFont="1" applyBorder="1" applyAlignment="1">
      <alignment vertical="center"/>
    </xf>
    <xf numFmtId="164" fontId="64" fillId="5" borderId="27" xfId="0" applyNumberFormat="1" applyFont="1" applyFill="1" applyBorder="1" applyAlignment="1">
      <alignment horizontal="right" vertical="center" wrapText="1"/>
    </xf>
    <xf numFmtId="164" fontId="64" fillId="0" borderId="0" xfId="0" applyNumberFormat="1" applyFont="1" applyFill="1" applyBorder="1" applyAlignment="1">
      <alignment horizontal="right" vertical="center"/>
    </xf>
    <xf numFmtId="164" fontId="66" fillId="0" borderId="0" xfId="0" applyNumberFormat="1" applyFont="1" applyFill="1" applyBorder="1" applyAlignment="1">
      <alignment horizontal="right" vertical="center"/>
    </xf>
    <xf numFmtId="0" fontId="64" fillId="5" borderId="0" xfId="0" applyFont="1" applyFill="1" applyBorder="1" applyAlignment="1">
      <alignment horizontal="right" vertical="center"/>
    </xf>
    <xf numFmtId="0" fontId="64" fillId="0" borderId="0" xfId="0" applyFont="1" applyBorder="1" applyAlignment="1">
      <alignment horizontal="right" vertical="center"/>
    </xf>
    <xf numFmtId="0" fontId="67" fillId="0" borderId="0" xfId="0" applyFont="1" applyBorder="1" applyAlignment="1">
      <alignment horizontal="left" vertical="center" indent="6"/>
    </xf>
    <xf numFmtId="0" fontId="64" fillId="0" borderId="0" xfId="0" applyFont="1" applyBorder="1" applyAlignment="1">
      <alignment vertical="center"/>
    </xf>
    <xf numFmtId="164" fontId="64" fillId="5" borderId="28" xfId="0" applyNumberFormat="1" applyFont="1" applyFill="1" applyBorder="1" applyAlignment="1">
      <alignment horizontal="right" vertical="center" wrapText="1"/>
    </xf>
    <xf numFmtId="0" fontId="64" fillId="0" borderId="0" xfId="0" applyFont="1" applyFill="1" applyBorder="1" applyAlignment="1">
      <alignment horizontal="right" vertical="center"/>
    </xf>
    <xf numFmtId="0" fontId="66" fillId="0" borderId="0" xfId="0" applyFont="1" applyFill="1" applyBorder="1" applyAlignment="1">
      <alignment horizontal="right" vertical="center"/>
    </xf>
    <xf numFmtId="164" fontId="64" fillId="5" borderId="0" xfId="0" applyNumberFormat="1" applyFont="1" applyFill="1" applyBorder="1" applyAlignment="1">
      <alignment horizontal="right" vertical="center"/>
    </xf>
    <xf numFmtId="164" fontId="64" fillId="5" borderId="29" xfId="0" applyNumberFormat="1" applyFont="1" applyFill="1" applyBorder="1" applyAlignment="1">
      <alignment horizontal="right" vertical="center" wrapText="1"/>
    </xf>
    <xf numFmtId="164" fontId="64" fillId="7" borderId="1" xfId="0" applyNumberFormat="1" applyFont="1" applyFill="1" applyBorder="1" applyAlignment="1">
      <alignment horizontal="right" vertical="center"/>
    </xf>
    <xf numFmtId="164" fontId="64" fillId="0" borderId="1" xfId="0" applyNumberFormat="1" applyFont="1" applyBorder="1" applyAlignment="1">
      <alignment horizontal="right" vertical="center"/>
    </xf>
    <xf numFmtId="0" fontId="67" fillId="0" borderId="1" xfId="0" applyFont="1" applyBorder="1" applyAlignment="1">
      <alignment horizontal="center" vertical="center" wrapText="1"/>
    </xf>
    <xf numFmtId="0" fontId="64" fillId="0" borderId="1" xfId="0" applyFont="1" applyBorder="1" applyAlignment="1">
      <alignment horizontal="center" vertical="center" wrapText="1"/>
    </xf>
    <xf numFmtId="0" fontId="64" fillId="0" borderId="1" xfId="0" applyFont="1" applyBorder="1" applyAlignment="1">
      <alignment vertical="center"/>
    </xf>
    <xf numFmtId="164" fontId="64" fillId="0" borderId="0" xfId="0" applyNumberFormat="1" applyFont="1" applyFill="1" applyBorder="1" applyAlignment="1">
      <alignment horizontal="center" vertical="center"/>
    </xf>
    <xf numFmtId="164" fontId="62" fillId="0" borderId="0" xfId="0" applyNumberFormat="1" applyFont="1" applyFill="1" applyAlignment="1">
      <alignment horizontal="center" vertical="center"/>
    </xf>
    <xf numFmtId="0" fontId="64" fillId="0" borderId="0" xfId="0" applyFont="1" applyBorder="1" applyAlignment="1">
      <alignment horizontal="left" vertical="center" wrapText="1"/>
    </xf>
    <xf numFmtId="0" fontId="64" fillId="0" borderId="0" xfId="0" applyFont="1" applyBorder="1" applyAlignment="1">
      <alignment horizontal="center" vertical="center" wrapText="1"/>
    </xf>
    <xf numFmtId="164" fontId="64" fillId="8" borderId="0" xfId="0" applyNumberFormat="1" applyFont="1" applyFill="1" applyBorder="1" applyAlignment="1">
      <alignment horizontal="right" vertical="center"/>
    </xf>
    <xf numFmtId="0" fontId="64" fillId="0" borderId="0" xfId="0" applyFont="1" applyFill="1" applyBorder="1" applyAlignment="1">
      <alignment horizontal="center" vertical="center"/>
    </xf>
    <xf numFmtId="0" fontId="64" fillId="0" borderId="0" xfId="0" applyFont="1" applyFill="1" applyBorder="1" applyAlignment="1">
      <alignment horizontal="center" vertical="center" wrapText="1"/>
    </xf>
    <xf numFmtId="164" fontId="64" fillId="0" borderId="0" xfId="0" applyNumberFormat="1" applyFont="1" applyFill="1" applyBorder="1" applyAlignment="1">
      <alignment horizontal="center" vertical="center" wrapText="1"/>
    </xf>
    <xf numFmtId="164" fontId="64" fillId="0" borderId="0" xfId="0" applyNumberFormat="1" applyFont="1" applyFill="1" applyBorder="1" applyAlignment="1">
      <alignment horizontal="right" vertical="center" wrapText="1"/>
    </xf>
    <xf numFmtId="0" fontId="64" fillId="0" borderId="0" xfId="0" applyFont="1" applyBorder="1" applyAlignment="1">
      <alignment horizontal="left" vertical="center"/>
    </xf>
    <xf numFmtId="0" fontId="64" fillId="0" borderId="0" xfId="0" applyFont="1" applyBorder="1" applyAlignment="1">
      <alignment horizontal="center" vertical="center"/>
    </xf>
    <xf numFmtId="0" fontId="68" fillId="0" borderId="0" xfId="0" applyFont="1" applyBorder="1" applyAlignment="1">
      <alignment horizontal="center" vertical="center"/>
    </xf>
    <xf numFmtId="164" fontId="64" fillId="0" borderId="0" xfId="0" applyNumberFormat="1" applyFont="1" applyBorder="1" applyAlignment="1">
      <alignment horizontal="right" vertical="center" wrapText="1"/>
    </xf>
    <xf numFmtId="0" fontId="68" fillId="0" borderId="0" xfId="0" applyFont="1" applyBorder="1" applyAlignment="1">
      <alignment horizontal="center" vertical="center"/>
    </xf>
    <xf numFmtId="164" fontId="69" fillId="5" borderId="0" xfId="0" applyNumberFormat="1" applyFont="1" applyFill="1" applyBorder="1" applyAlignment="1">
      <alignment horizontal="right" vertical="center" wrapText="1"/>
    </xf>
    <xf numFmtId="164" fontId="69" fillId="0" borderId="0" xfId="0" applyNumberFormat="1" applyFont="1" applyBorder="1" applyAlignment="1">
      <alignment horizontal="right" vertical="center" wrapText="1"/>
    </xf>
    <xf numFmtId="0" fontId="68" fillId="0" borderId="0" xfId="0" applyFont="1" applyBorder="1" applyAlignment="1">
      <alignment horizontal="left" vertical="center"/>
    </xf>
    <xf numFmtId="164" fontId="70" fillId="0" borderId="0" xfId="0" applyNumberFormat="1" applyFont="1" applyFill="1" applyBorder="1" applyAlignment="1">
      <alignment horizontal="right" vertical="center" wrapText="1"/>
    </xf>
    <xf numFmtId="164" fontId="71" fillId="5" borderId="0" xfId="0" applyNumberFormat="1" applyFont="1" applyFill="1" applyBorder="1" applyAlignment="1">
      <alignment horizontal="right" vertical="center" wrapText="1"/>
    </xf>
    <xf numFmtId="0" fontId="68" fillId="0" borderId="0" xfId="0" applyFont="1" applyBorder="1" applyAlignment="1">
      <alignment horizontal="left" vertical="center"/>
    </xf>
    <xf numFmtId="164" fontId="68" fillId="0" borderId="0" xfId="0" applyNumberFormat="1" applyFont="1" applyFill="1" applyBorder="1" applyAlignment="1">
      <alignment horizontal="right" vertical="center" wrapText="1"/>
    </xf>
    <xf numFmtId="0" fontId="64" fillId="0" borderId="0" xfId="0" applyFont="1" applyBorder="1" applyAlignment="1">
      <alignment vertical="center" wrapText="1"/>
    </xf>
    <xf numFmtId="0" fontId="64" fillId="0" borderId="0" xfId="0" applyFont="1" applyBorder="1" applyAlignment="1">
      <alignment horizontal="justify" vertical="center" wrapText="1"/>
    </xf>
    <xf numFmtId="0" fontId="68" fillId="0" borderId="0" xfId="0" applyFont="1" applyBorder="1" applyAlignment="1">
      <alignment vertical="center"/>
    </xf>
    <xf numFmtId="0" fontId="68" fillId="0" borderId="0" xfId="0" applyFont="1" applyBorder="1" applyAlignment="1">
      <alignment vertical="center"/>
    </xf>
    <xf numFmtId="0" fontId="64" fillId="0" borderId="0" xfId="0" applyFont="1" applyFill="1" applyBorder="1" applyAlignment="1">
      <alignment horizontal="left" vertical="center"/>
    </xf>
    <xf numFmtId="0" fontId="72" fillId="0" borderId="0" xfId="0" applyFont="1" applyFill="1" applyBorder="1" applyAlignment="1">
      <alignment horizontal="center" vertical="center"/>
    </xf>
    <xf numFmtId="172" fontId="62" fillId="0" borderId="0" xfId="0" applyNumberFormat="1" applyFont="1" applyAlignment="1">
      <alignment vertical="center"/>
    </xf>
    <xf numFmtId="0" fontId="73" fillId="2" borderId="12" xfId="0" applyFont="1" applyFill="1" applyBorder="1" applyAlignment="1">
      <alignment horizontal="center" vertical="center" wrapText="1"/>
    </xf>
    <xf numFmtId="0" fontId="73" fillId="2" borderId="12" xfId="0" applyFont="1" applyFill="1" applyBorder="1" applyAlignment="1">
      <alignment horizontal="center" vertical="center"/>
    </xf>
    <xf numFmtId="0" fontId="73" fillId="2" borderId="0" xfId="0" applyFont="1" applyFill="1" applyBorder="1" applyAlignment="1">
      <alignment horizontal="center" vertical="center" wrapText="1"/>
    </xf>
    <xf numFmtId="0" fontId="73" fillId="2" borderId="0" xfId="0" applyFont="1" applyFill="1" applyBorder="1" applyAlignment="1">
      <alignment horizontal="center" vertical="center"/>
    </xf>
    <xf numFmtId="0" fontId="74" fillId="2" borderId="0" xfId="0" applyFont="1" applyFill="1" applyBorder="1" applyAlignment="1">
      <alignment horizontal="center" vertical="center" wrapText="1"/>
    </xf>
    <xf numFmtId="0" fontId="74" fillId="2" borderId="0" xfId="0" applyFont="1" applyFill="1" applyBorder="1" applyAlignment="1">
      <alignment horizontal="center" vertical="center"/>
    </xf>
    <xf numFmtId="164" fontId="67" fillId="0" borderId="0" xfId="0" applyNumberFormat="1" applyFont="1" applyBorder="1" applyAlignment="1">
      <alignment horizontal="center" vertical="center"/>
    </xf>
    <xf numFmtId="0" fontId="67" fillId="0" borderId="0" xfId="0" applyFont="1" applyAlignment="1">
      <alignment horizontal="center" vertical="center"/>
    </xf>
    <xf numFmtId="0" fontId="67" fillId="0" borderId="0" xfId="0" applyFont="1" applyBorder="1" applyAlignment="1">
      <alignment horizontal="center" vertical="center"/>
    </xf>
    <xf numFmtId="0" fontId="67" fillId="0" borderId="0" xfId="0" applyFont="1" applyAlignment="1">
      <alignment horizontal="center" vertical="center"/>
    </xf>
    <xf numFmtId="0" fontId="64" fillId="0" borderId="0" xfId="0" applyFont="1" applyAlignment="1">
      <alignment vertical="center"/>
    </xf>
    <xf numFmtId="0" fontId="24" fillId="0" borderId="0" xfId="0" applyFont="1" applyFill="1" applyAlignment="1">
      <alignment vertical="center"/>
    </xf>
    <xf numFmtId="164" fontId="24" fillId="0" borderId="0" xfId="0" applyNumberFormat="1" applyFont="1" applyFill="1" applyAlignment="1">
      <alignment vertical="center"/>
    </xf>
    <xf numFmtId="0" fontId="24" fillId="0" borderId="0" xfId="0" applyFont="1" applyFill="1" applyBorder="1" applyAlignment="1">
      <alignment vertical="center"/>
    </xf>
    <xf numFmtId="164" fontId="24" fillId="0" borderId="0" xfId="0" applyNumberFormat="1" applyFont="1" applyFill="1" applyBorder="1" applyAlignment="1">
      <alignment vertical="center"/>
    </xf>
    <xf numFmtId="164" fontId="78" fillId="5" borderId="1" xfId="0" applyNumberFormat="1" applyFont="1" applyFill="1" applyBorder="1" applyAlignment="1">
      <alignment horizontal="center" vertical="center" wrapText="1"/>
    </xf>
    <xf numFmtId="164" fontId="78" fillId="0" borderId="1" xfId="0" applyNumberFormat="1" applyFont="1" applyFill="1" applyBorder="1" applyAlignment="1">
      <alignment horizontal="center" vertical="center"/>
    </xf>
    <xf numFmtId="0" fontId="78"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164" fontId="25" fillId="5" borderId="0" xfId="0" applyNumberFormat="1" applyFont="1" applyFill="1" applyBorder="1" applyAlignment="1">
      <alignment horizontal="center" vertical="center" wrapText="1"/>
    </xf>
    <xf numFmtId="164" fontId="24" fillId="0" borderId="0" xfId="0" applyNumberFormat="1" applyFont="1" applyAlignment="1">
      <alignment horizontal="center" vertical="center"/>
    </xf>
    <xf numFmtId="0" fontId="25" fillId="0" borderId="0" xfId="0" applyFont="1" applyFill="1" applyBorder="1" applyAlignment="1">
      <alignment horizontal="center" vertical="center" wrapText="1"/>
    </xf>
    <xf numFmtId="0" fontId="25" fillId="0" borderId="0" xfId="0" applyFont="1" applyFill="1" applyBorder="1" applyAlignment="1">
      <alignment horizontal="left" vertical="center" wrapText="1"/>
    </xf>
    <xf numFmtId="164" fontId="25" fillId="0" borderId="0" xfId="0" applyNumberFormat="1" applyFont="1" applyFill="1" applyBorder="1" applyAlignment="1">
      <alignment horizontal="center" vertical="center"/>
    </xf>
    <xf numFmtId="164" fontId="25"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79" fillId="2" borderId="12" xfId="0" applyFont="1" applyFill="1" applyBorder="1" applyAlignment="1">
      <alignment horizontal="center" vertical="center" wrapText="1"/>
    </xf>
    <xf numFmtId="0" fontId="79" fillId="2" borderId="12" xfId="0" applyFont="1" applyFill="1" applyBorder="1" applyAlignment="1">
      <alignment horizontal="center" vertical="center"/>
    </xf>
    <xf numFmtId="0" fontId="80" fillId="2" borderId="12" xfId="0" applyFont="1" applyFill="1" applyBorder="1" applyAlignment="1">
      <alignment horizontal="center" vertical="center"/>
    </xf>
    <xf numFmtId="0" fontId="80" fillId="2" borderId="0" xfId="0" applyFont="1" applyFill="1" applyBorder="1" applyAlignment="1">
      <alignment horizontal="center" vertical="center" wrapText="1"/>
    </xf>
    <xf numFmtId="0" fontId="79" fillId="2" borderId="0" xfId="0" applyFont="1" applyFill="1" applyBorder="1" applyAlignment="1">
      <alignment horizontal="center" vertical="center"/>
    </xf>
    <xf numFmtId="0" fontId="80" fillId="2" borderId="0" xfId="0" applyFont="1" applyFill="1" applyBorder="1" applyAlignment="1">
      <alignment horizontal="center" vertical="center"/>
    </xf>
    <xf numFmtId="0" fontId="81" fillId="0" borderId="0" xfId="0" applyFont="1" applyFill="1" applyBorder="1" applyAlignment="1">
      <alignment horizontal="center" vertical="center"/>
    </xf>
    <xf numFmtId="0" fontId="25" fillId="0" borderId="0" xfId="0" applyFont="1" applyFill="1" applyBorder="1" applyAlignment="1">
      <alignment horizontal="left" vertical="center" wrapText="1" indent="5"/>
    </xf>
    <xf numFmtId="0" fontId="25" fillId="0" borderId="0" xfId="0" applyFont="1" applyFill="1" applyAlignment="1">
      <alignment vertical="center"/>
    </xf>
    <xf numFmtId="164" fontId="25" fillId="0" borderId="1" xfId="0" applyNumberFormat="1" applyFont="1" applyFill="1" applyBorder="1" applyAlignment="1">
      <alignment horizontal="right" vertical="center" wrapText="1"/>
    </xf>
    <xf numFmtId="0" fontId="81" fillId="0" borderId="1" xfId="0" applyFont="1" applyFill="1" applyBorder="1" applyAlignment="1">
      <alignment horizontal="center" vertical="center"/>
    </xf>
    <xf numFmtId="0" fontId="25" fillId="0" borderId="1" xfId="0" applyFont="1" applyFill="1" applyBorder="1" applyAlignment="1">
      <alignment horizontal="left" vertical="center" wrapText="1" indent="5"/>
    </xf>
    <xf numFmtId="0" fontId="25" fillId="0" borderId="1" xfId="0" applyFont="1" applyFill="1" applyBorder="1" applyAlignment="1">
      <alignment horizontal="center" vertical="center"/>
    </xf>
    <xf numFmtId="0" fontId="25" fillId="0" borderId="0" xfId="0" applyFont="1" applyFill="1" applyBorder="1" applyAlignment="1">
      <alignment vertical="center"/>
    </xf>
    <xf numFmtId="164" fontId="25" fillId="0" borderId="0" xfId="0" applyNumberFormat="1" applyFont="1" applyFill="1" applyBorder="1" applyAlignment="1">
      <alignment horizontal="right" vertical="center" wrapText="1"/>
    </xf>
    <xf numFmtId="164" fontId="82" fillId="0" borderId="0" xfId="0" applyNumberFormat="1" applyFont="1" applyFill="1" applyBorder="1" applyAlignment="1">
      <alignment horizontal="right" vertical="center" wrapText="1"/>
    </xf>
    <xf numFmtId="0" fontId="83" fillId="0" borderId="0" xfId="0" applyFont="1" applyFill="1" applyBorder="1" applyAlignment="1">
      <alignment vertical="center" wrapText="1"/>
    </xf>
    <xf numFmtId="0" fontId="83" fillId="0" borderId="0" xfId="0" applyFont="1" applyFill="1" applyBorder="1" applyAlignment="1">
      <alignment horizontal="center" vertical="center"/>
    </xf>
    <xf numFmtId="164" fontId="25" fillId="0" borderId="0" xfId="0" applyNumberFormat="1" applyFont="1" applyFill="1" applyBorder="1" applyAlignment="1">
      <alignment vertical="center"/>
    </xf>
    <xf numFmtId="164" fontId="25" fillId="0" borderId="0" xfId="0" applyNumberFormat="1" applyFont="1" applyFill="1" applyAlignment="1">
      <alignment vertical="center"/>
    </xf>
    <xf numFmtId="164" fontId="25" fillId="0" borderId="0" xfId="0" applyNumberFormat="1" applyFont="1" applyFill="1" applyBorder="1" applyAlignment="1">
      <alignment horizontal="right" vertical="center"/>
    </xf>
    <xf numFmtId="0" fontId="25" fillId="0" borderId="0" xfId="0" applyFont="1" applyFill="1" applyBorder="1" applyAlignment="1">
      <alignment horizontal="left" vertical="center" indent="5"/>
    </xf>
    <xf numFmtId="164" fontId="78" fillId="0" borderId="0" xfId="0" applyNumberFormat="1" applyFont="1" applyFill="1" applyBorder="1" applyAlignment="1">
      <alignment horizontal="right" vertical="center" wrapText="1"/>
    </xf>
    <xf numFmtId="0" fontId="84" fillId="0" borderId="0" xfId="0" applyFont="1" applyFill="1" applyBorder="1" applyAlignment="1">
      <alignment horizontal="center" vertical="center"/>
    </xf>
    <xf numFmtId="0" fontId="78"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85" fillId="0" borderId="0" xfId="0" applyFont="1" applyFill="1" applyAlignment="1">
      <alignment horizontal="center" vertical="center"/>
    </xf>
    <xf numFmtId="0" fontId="24" fillId="0" borderId="0" xfId="0" applyFont="1" applyAlignment="1">
      <alignment vertical="center"/>
    </xf>
    <xf numFmtId="164" fontId="24" fillId="0" borderId="0" xfId="0" applyNumberFormat="1" applyFont="1" applyAlignment="1">
      <alignment vertical="center"/>
    </xf>
    <xf numFmtId="0" fontId="24" fillId="0" borderId="0" xfId="0" applyFont="1" applyBorder="1" applyAlignment="1">
      <alignment vertical="center"/>
    </xf>
    <xf numFmtId="164" fontId="24" fillId="0" borderId="0" xfId="0" applyNumberFormat="1" applyFont="1" applyBorder="1" applyAlignment="1">
      <alignment vertical="center"/>
    </xf>
    <xf numFmtId="0" fontId="24" fillId="0" borderId="0" xfId="0" applyFont="1" applyBorder="1" applyAlignment="1">
      <alignment horizontal="left" vertical="center" wrapText="1" indent="3"/>
    </xf>
    <xf numFmtId="0" fontId="86" fillId="0" borderId="0" xfId="0" applyNumberFormat="1" applyFont="1" applyFill="1" applyBorder="1" applyAlignment="1" applyProtection="1">
      <alignment horizontal="right" vertical="top" wrapText="1"/>
    </xf>
    <xf numFmtId="164" fontId="26" fillId="5" borderId="0" xfId="0" applyNumberFormat="1" applyFont="1" applyFill="1" applyBorder="1" applyAlignment="1">
      <alignment horizontal="right" vertical="center" wrapText="1"/>
    </xf>
    <xf numFmtId="164" fontId="24" fillId="0" borderId="0" xfId="0" applyNumberFormat="1" applyFont="1" applyBorder="1" applyAlignment="1">
      <alignment horizontal="left" vertical="center" wrapText="1" indent="3"/>
    </xf>
    <xf numFmtId="0" fontId="24" fillId="0" borderId="0" xfId="0" applyFont="1" applyBorder="1" applyAlignment="1">
      <alignment vertical="center" wrapText="1"/>
    </xf>
    <xf numFmtId="164" fontId="24" fillId="0" borderId="0" xfId="0" applyNumberFormat="1" applyFont="1" applyBorder="1" applyAlignment="1">
      <alignment vertical="center" wrapText="1"/>
    </xf>
    <xf numFmtId="164" fontId="25" fillId="0" borderId="0" xfId="0" applyNumberFormat="1" applyFont="1" applyBorder="1" applyAlignment="1">
      <alignment horizontal="right" vertical="center"/>
    </xf>
    <xf numFmtId="0" fontId="87" fillId="5" borderId="0" xfId="0" applyFont="1" applyFill="1" applyBorder="1" applyAlignment="1">
      <alignment horizontal="center" vertical="center" wrapText="1"/>
    </xf>
    <xf numFmtId="164" fontId="78" fillId="0" borderId="1" xfId="0" applyNumberFormat="1" applyFont="1" applyBorder="1" applyAlignment="1">
      <alignment horizontal="right" vertical="center"/>
    </xf>
    <xf numFmtId="164" fontId="78" fillId="0" borderId="1" xfId="0" applyNumberFormat="1" applyFont="1" applyFill="1" applyBorder="1" applyAlignment="1">
      <alignment horizontal="right" vertical="center"/>
    </xf>
    <xf numFmtId="0" fontId="78" fillId="0" borderId="1" xfId="0" applyFont="1" applyBorder="1" applyAlignment="1">
      <alignment horizontal="center" vertical="center"/>
    </xf>
    <xf numFmtId="0" fontId="25" fillId="0" borderId="1" xfId="0" applyFont="1" applyBorder="1" applyAlignment="1">
      <alignment horizontal="center" vertical="center"/>
    </xf>
    <xf numFmtId="0" fontId="25" fillId="0" borderId="0" xfId="0" applyFont="1" applyBorder="1" applyAlignment="1">
      <alignment vertical="center" wrapText="1"/>
    </xf>
    <xf numFmtId="0" fontId="25" fillId="0" borderId="0" xfId="0" applyFont="1" applyBorder="1" applyAlignment="1">
      <alignment horizontal="center" vertical="center"/>
    </xf>
    <xf numFmtId="0" fontId="25" fillId="0" borderId="0" xfId="0" applyFont="1" applyBorder="1" applyAlignment="1">
      <alignment vertical="center"/>
    </xf>
    <xf numFmtId="0" fontId="80" fillId="2" borderId="12" xfId="0" applyFont="1" applyFill="1" applyBorder="1" applyAlignment="1">
      <alignment horizontal="center" vertical="center" wrapText="1"/>
    </xf>
    <xf numFmtId="0" fontId="80" fillId="2" borderId="12" xfId="0" applyFont="1" applyFill="1" applyBorder="1" applyAlignment="1">
      <alignment horizontal="center" vertical="center"/>
    </xf>
    <xf numFmtId="0" fontId="25" fillId="0" borderId="0" xfId="0" applyFont="1" applyBorder="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24" fillId="0" borderId="0" xfId="307" applyFont="1" applyAlignment="1">
      <alignment vertical="center"/>
    </xf>
    <xf numFmtId="0" fontId="24" fillId="0" borderId="0" xfId="307" applyFont="1" applyFill="1" applyAlignment="1">
      <alignment vertical="center"/>
    </xf>
    <xf numFmtId="0" fontId="24" fillId="0" borderId="0" xfId="307" applyFont="1" applyAlignment="1">
      <alignment horizontal="center" vertical="center"/>
    </xf>
    <xf numFmtId="0" fontId="24" fillId="0" borderId="0" xfId="307" applyFont="1" applyBorder="1" applyAlignment="1">
      <alignment vertical="center"/>
    </xf>
    <xf numFmtId="0" fontId="24" fillId="0" borderId="0" xfId="307" applyFont="1" applyFill="1" applyBorder="1" applyAlignment="1">
      <alignment vertical="center"/>
    </xf>
    <xf numFmtId="0" fontId="24" fillId="0" borderId="0" xfId="307" applyFont="1" applyBorder="1" applyAlignment="1">
      <alignment horizontal="center" vertical="center"/>
    </xf>
    <xf numFmtId="164" fontId="24" fillId="0" borderId="0" xfId="307" applyNumberFormat="1" applyFont="1" applyFill="1" applyBorder="1" applyAlignment="1">
      <alignment vertical="center"/>
    </xf>
    <xf numFmtId="164" fontId="78" fillId="0" borderId="1" xfId="307" applyNumberFormat="1" applyFont="1" applyBorder="1" applyAlignment="1">
      <alignment horizontal="center" vertical="center" wrapText="1"/>
    </xf>
    <xf numFmtId="164" fontId="78" fillId="0" borderId="1" xfId="307" applyNumberFormat="1" applyFont="1" applyFill="1" applyBorder="1" applyAlignment="1">
      <alignment horizontal="center" vertical="center" wrapText="1"/>
    </xf>
    <xf numFmtId="0" fontId="78" fillId="5" borderId="1" xfId="307" applyFont="1" applyFill="1" applyBorder="1" applyAlignment="1">
      <alignment horizontal="center" vertical="center"/>
    </xf>
    <xf numFmtId="164" fontId="25" fillId="0" borderId="0" xfId="307" applyNumberFormat="1" applyFont="1" applyBorder="1" applyAlignment="1">
      <alignment horizontal="center" vertical="center" wrapText="1"/>
    </xf>
    <xf numFmtId="164" fontId="25" fillId="0" borderId="0" xfId="307" applyNumberFormat="1" applyFont="1" applyFill="1" applyBorder="1" applyAlignment="1">
      <alignment horizontal="center" vertical="center" wrapText="1"/>
    </xf>
    <xf numFmtId="0" fontId="25" fillId="0" borderId="0" xfId="307" applyFont="1" applyBorder="1" applyAlignment="1">
      <alignment horizontal="left" vertical="center"/>
    </xf>
    <xf numFmtId="0" fontId="25" fillId="0" borderId="0" xfId="307" applyFont="1" applyBorder="1" applyAlignment="1">
      <alignment horizontal="center" vertical="center" wrapText="1"/>
    </xf>
    <xf numFmtId="164" fontId="24" fillId="0" borderId="0" xfId="307" applyNumberFormat="1" applyFont="1" applyAlignment="1">
      <alignment vertical="center"/>
    </xf>
    <xf numFmtId="0" fontId="80" fillId="2" borderId="0" xfId="307" applyFont="1" applyFill="1" applyBorder="1" applyAlignment="1">
      <alignment horizontal="center" vertical="center" wrapText="1"/>
    </xf>
    <xf numFmtId="0" fontId="80" fillId="2" borderId="0" xfId="307" applyFont="1" applyFill="1" applyBorder="1" applyAlignment="1">
      <alignment horizontal="center" vertical="center" wrapText="1"/>
    </xf>
    <xf numFmtId="0" fontId="23" fillId="0" borderId="0" xfId="307" applyFont="1" applyAlignment="1">
      <alignment horizontal="center" vertical="center"/>
    </xf>
    <xf numFmtId="0" fontId="23" fillId="0" borderId="0" xfId="307" applyFont="1" applyAlignment="1">
      <alignment horizontal="center" vertical="center"/>
    </xf>
    <xf numFmtId="0" fontId="24" fillId="9" borderId="0" xfId="0" applyFont="1" applyFill="1" applyAlignment="1">
      <alignment vertical="center"/>
    </xf>
    <xf numFmtId="0" fontId="24" fillId="8" borderId="0" xfId="0" applyFont="1" applyFill="1" applyAlignment="1">
      <alignment vertical="center"/>
    </xf>
    <xf numFmtId="0" fontId="24" fillId="0" borderId="0" xfId="0" applyFont="1" applyFill="1" applyAlignment="1">
      <alignment horizontal="center" vertical="center"/>
    </xf>
    <xf numFmtId="0" fontId="78" fillId="0" borderId="1" xfId="0" applyFont="1" applyFill="1" applyBorder="1" applyAlignment="1">
      <alignment horizontal="center" vertical="center"/>
    </xf>
    <xf numFmtId="0" fontId="24" fillId="0" borderId="0" xfId="0" applyFont="1" applyFill="1" applyBorder="1" applyAlignment="1">
      <alignment horizontal="center" vertical="center"/>
    </xf>
    <xf numFmtId="164" fontId="23" fillId="0" borderId="0" xfId="0" applyNumberFormat="1" applyFont="1" applyFill="1" applyBorder="1" applyAlignment="1">
      <alignment horizontal="right" vertical="center"/>
    </xf>
    <xf numFmtId="0" fontId="23" fillId="0" borderId="0" xfId="0" applyFont="1" applyFill="1" applyBorder="1" applyAlignment="1">
      <alignment horizontal="center" vertical="center" wrapText="1"/>
    </xf>
    <xf numFmtId="164" fontId="23" fillId="0" borderId="0" xfId="0" applyNumberFormat="1" applyFont="1" applyFill="1" applyBorder="1" applyAlignment="1">
      <alignment horizontal="center" vertical="center"/>
    </xf>
    <xf numFmtId="0" fontId="25" fillId="0" borderId="0" xfId="0" applyFont="1" applyFill="1" applyAlignment="1">
      <alignment horizontal="center" vertical="center"/>
    </xf>
    <xf numFmtId="0" fontId="88" fillId="0" borderId="0" xfId="0" applyFont="1" applyFill="1" applyAlignment="1">
      <alignment horizontal="center" vertical="center"/>
    </xf>
    <xf numFmtId="0" fontId="25" fillId="0" borderId="22" xfId="0" applyFont="1" applyFill="1" applyBorder="1" applyAlignment="1">
      <alignment vertical="center"/>
    </xf>
    <xf numFmtId="0" fontId="79" fillId="2" borderId="0" xfId="0" applyFont="1" applyFill="1" applyBorder="1" applyAlignment="1">
      <alignment horizontal="center" vertical="center"/>
    </xf>
    <xf numFmtId="0" fontId="25" fillId="0" borderId="30" xfId="0" applyFont="1" applyFill="1" applyBorder="1" applyAlignment="1">
      <alignment horizontal="center" vertical="center" textRotation="90" wrapText="1"/>
    </xf>
    <xf numFmtId="0" fontId="25" fillId="0" borderId="23" xfId="0" applyFont="1" applyFill="1" applyBorder="1" applyAlignment="1">
      <alignment horizontal="center" vertical="center" textRotation="90" wrapText="1"/>
    </xf>
    <xf numFmtId="0" fontId="25" fillId="0" borderId="23" xfId="0" applyFont="1" applyFill="1" applyBorder="1" applyAlignment="1">
      <alignment horizontal="center" vertical="center"/>
    </xf>
    <xf numFmtId="0" fontId="25" fillId="0" borderId="23" xfId="0" applyFont="1" applyFill="1" applyBorder="1" applyAlignment="1">
      <alignment horizontal="center" vertical="center" wrapText="1"/>
    </xf>
    <xf numFmtId="0" fontId="79" fillId="2" borderId="0" xfId="0" applyFont="1" applyFill="1" applyBorder="1" applyAlignment="1">
      <alignment horizontal="center" vertical="center" textRotation="90" wrapText="1"/>
    </xf>
    <xf numFmtId="0" fontId="79" fillId="2" borderId="0" xfId="0" applyFont="1" applyFill="1" applyBorder="1" applyAlignment="1">
      <alignment horizontal="center" vertical="center" wrapText="1"/>
    </xf>
    <xf numFmtId="0" fontId="79" fillId="2" borderId="0" xfId="0" applyFont="1" applyFill="1" applyBorder="1" applyAlignment="1">
      <alignment horizontal="center" vertical="center" wrapText="1"/>
    </xf>
    <xf numFmtId="0" fontId="89" fillId="2" borderId="12" xfId="0" applyFont="1" applyFill="1" applyBorder="1" applyAlignment="1">
      <alignment vertical="center"/>
    </xf>
    <xf numFmtId="0" fontId="79" fillId="2" borderId="12" xfId="0" applyFont="1" applyFill="1" applyBorder="1" applyAlignment="1">
      <alignment horizontal="center" vertical="center"/>
    </xf>
    <xf numFmtId="0" fontId="89" fillId="2" borderId="0" xfId="0" applyFont="1" applyFill="1" applyBorder="1" applyAlignment="1">
      <alignment vertical="center"/>
    </xf>
    <xf numFmtId="0" fontId="25" fillId="0" borderId="0" xfId="0" applyFont="1" applyFill="1" applyBorder="1" applyAlignment="1">
      <alignment horizontal="center" vertical="center"/>
    </xf>
    <xf numFmtId="164" fontId="90" fillId="0" borderId="0" xfId="0" applyNumberFormat="1" applyFont="1" applyFill="1" applyBorder="1" applyAlignment="1">
      <alignment horizontal="center" vertical="center" wrapText="1"/>
    </xf>
    <xf numFmtId="0" fontId="0" fillId="0" borderId="0" xfId="0" applyBorder="1" applyAlignment="1">
      <alignment horizontal="left"/>
    </xf>
    <xf numFmtId="0" fontId="22" fillId="0" borderId="0" xfId="0" applyFont="1" applyBorder="1" applyAlignment="1">
      <alignment horizontal="left"/>
    </xf>
    <xf numFmtId="164" fontId="23" fillId="0" borderId="1" xfId="0" applyNumberFormat="1" applyFont="1" applyFill="1" applyBorder="1" applyAlignment="1">
      <alignment horizontal="center" vertical="center" wrapText="1"/>
    </xf>
    <xf numFmtId="0" fontId="33" fillId="0" borderId="1" xfId="0" applyFont="1" applyBorder="1" applyAlignment="1">
      <alignment horizontal="center" vertical="center"/>
    </xf>
    <xf numFmtId="0" fontId="0" fillId="0" borderId="0" xfId="0" applyBorder="1" applyAlignment="1">
      <alignment horizontal="left"/>
    </xf>
    <xf numFmtId="0" fontId="22" fillId="0" borderId="0" xfId="0" applyFont="1" applyBorder="1" applyAlignment="1">
      <alignment horizontal="left"/>
    </xf>
    <xf numFmtId="0" fontId="0" fillId="0" borderId="0" xfId="0" applyAlignment="1">
      <alignment horizontal="left"/>
    </xf>
    <xf numFmtId="0" fontId="22" fillId="0" borderId="0" xfId="0" applyFont="1" applyAlignment="1">
      <alignment horizontal="left"/>
    </xf>
    <xf numFmtId="0" fontId="0" fillId="0" borderId="0" xfId="0" applyAlignment="1">
      <alignment horizontal="left" wrapText="1"/>
    </xf>
    <xf numFmtId="0" fontId="22" fillId="0" borderId="0" xfId="0" applyFont="1" applyAlignment="1">
      <alignment horizontal="left" wrapText="1"/>
    </xf>
    <xf numFmtId="0" fontId="0" fillId="0" borderId="0" xfId="0" applyAlignment="1">
      <alignment horizontal="left" vertical="center" wrapText="1"/>
    </xf>
    <xf numFmtId="0" fontId="25" fillId="0" borderId="0" xfId="0" applyFont="1" applyFill="1" applyBorder="1" applyAlignment="1">
      <alignment vertical="center"/>
    </xf>
    <xf numFmtId="0" fontId="79" fillId="2" borderId="0" xfId="0" applyFont="1" applyFill="1" applyBorder="1" applyAlignment="1">
      <alignment horizontal="centerContinuous" vertical="center"/>
    </xf>
    <xf numFmtId="0" fontId="25" fillId="0" borderId="0" xfId="0" applyFont="1" applyFill="1" applyBorder="1" applyAlignment="1">
      <alignment horizontal="left" vertical="center" wrapText="1"/>
    </xf>
    <xf numFmtId="0" fontId="24" fillId="0" borderId="0" xfId="0" applyFont="1" applyFill="1" applyAlignment="1">
      <alignment horizontal="left" vertical="center"/>
    </xf>
    <xf numFmtId="0" fontId="24" fillId="0" borderId="0" xfId="0" applyFont="1" applyFill="1" applyAlignment="1">
      <alignment horizontal="center" vertical="center"/>
    </xf>
    <xf numFmtId="0" fontId="23" fillId="0" borderId="0" xfId="0" applyFont="1" applyFill="1" applyAlignment="1">
      <alignment horizontal="center" vertical="center"/>
    </xf>
  </cellXfs>
  <cellStyles count="308">
    <cellStyle name="Comma 10" xfId="273"/>
    <cellStyle name="Comma 11" xfId="274"/>
    <cellStyle name="Comma 12" xfId="275"/>
    <cellStyle name="Comma 13" xfId="276"/>
    <cellStyle name="Comma 14" xfId="277"/>
    <cellStyle name="Comma 15" xfId="296"/>
    <cellStyle name="Comma 16" xfId="300"/>
    <cellStyle name="Comma 2" xfId="31"/>
    <cellStyle name="Comma 2 2" xfId="278"/>
    <cellStyle name="Comma 2 3" xfId="279"/>
    <cellStyle name="Comma 3" xfId="32"/>
    <cellStyle name="Comma 4" xfId="214"/>
    <cellStyle name="Comma 5" xfId="280"/>
    <cellStyle name="Comma 6" xfId="281"/>
    <cellStyle name="Comma 7" xfId="282"/>
    <cellStyle name="Comma 8" xfId="283"/>
    <cellStyle name="Comma 9" xfId="284"/>
    <cellStyle name="Hyperlink 2" xfId="3"/>
    <cellStyle name="Normal" xfId="0" builtinId="0"/>
    <cellStyle name="Normal 10" xfId="17"/>
    <cellStyle name="Normal 10 2" xfId="29"/>
    <cellStyle name="Normal 10 3" xfId="33"/>
    <cellStyle name="Normal 10 4" xfId="298"/>
    <cellStyle name="Normal 10 5" xfId="302"/>
    <cellStyle name="Normal 11" xfId="18"/>
    <cellStyle name="Normal 12" xfId="19"/>
    <cellStyle name="Normal 13" xfId="20"/>
    <cellStyle name="Normal 13 2" xfId="285"/>
    <cellStyle name="Normal 14" xfId="21"/>
    <cellStyle name="Normal 14 2" xfId="286"/>
    <cellStyle name="Normal 14 3" xfId="287"/>
    <cellStyle name="Normal 15" xfId="24"/>
    <cellStyle name="Normal 16" xfId="25"/>
    <cellStyle name="Normal 17" xfId="26"/>
    <cellStyle name="Normal 18" xfId="27"/>
    <cellStyle name="Normal 18 2" xfId="34"/>
    <cellStyle name="Normal 18 2 2" xfId="215"/>
    <cellStyle name="Normal 19" xfId="35"/>
    <cellStyle name="Normal 19 2" xfId="36"/>
    <cellStyle name="Normal 19 2 2" xfId="288"/>
    <cellStyle name="Normal 2" xfId="4"/>
    <cellStyle name="Normal 2 10" xfId="37"/>
    <cellStyle name="Normal 2 10 10" xfId="38"/>
    <cellStyle name="Normal 2 10 11" xfId="39"/>
    <cellStyle name="Normal 2 10 12" xfId="40"/>
    <cellStyle name="Normal 2 10 13" xfId="41"/>
    <cellStyle name="Normal 2 10 2" xfId="42"/>
    <cellStyle name="Normal 2 10 3" xfId="43"/>
    <cellStyle name="Normal 2 10 4" xfId="44"/>
    <cellStyle name="Normal 2 10 5" xfId="45"/>
    <cellStyle name="Normal 2 10 6" xfId="46"/>
    <cellStyle name="Normal 2 10 7" xfId="47"/>
    <cellStyle name="Normal 2 10 8" xfId="48"/>
    <cellStyle name="Normal 2 10 9" xfId="49"/>
    <cellStyle name="Normal 2 11" xfId="50"/>
    <cellStyle name="Normal 2 12" xfId="51"/>
    <cellStyle name="Normal 2 13" xfId="52"/>
    <cellStyle name="Normal 2 14" xfId="30"/>
    <cellStyle name="Normal 2 14 2" xfId="53"/>
    <cellStyle name="Normal 2 15" xfId="54"/>
    <cellStyle name="Normal 2 16" xfId="55"/>
    <cellStyle name="Normal 2 17" xfId="56"/>
    <cellStyle name="Normal 2 18" xfId="57"/>
    <cellStyle name="Normal 2 19" xfId="58"/>
    <cellStyle name="Normal 2 2" xfId="5"/>
    <cellStyle name="Normal 2 2 10" xfId="59"/>
    <cellStyle name="Normal 2 2 11" xfId="60"/>
    <cellStyle name="Normal 2 2 12" xfId="61"/>
    <cellStyle name="Normal 2 2 13" xfId="62"/>
    <cellStyle name="Normal 2 2 14" xfId="216"/>
    <cellStyle name="Normal 2 2 15" xfId="217"/>
    <cellStyle name="Normal 2 2 16" xfId="218"/>
    <cellStyle name="Normal 2 2 2" xfId="22"/>
    <cellStyle name="Normal 2 2 2 10" xfId="63"/>
    <cellStyle name="Normal 2 2 2 11" xfId="64"/>
    <cellStyle name="Normal 2 2 2 12" xfId="65"/>
    <cellStyle name="Normal 2 2 2 13" xfId="66"/>
    <cellStyle name="Normal 2 2 2 14" xfId="219"/>
    <cellStyle name="Normal 2 2 2 15" xfId="220"/>
    <cellStyle name="Normal 2 2 2 16" xfId="221"/>
    <cellStyle name="Normal 2 2 2 2" xfId="67"/>
    <cellStyle name="Normal 2 2 2 3" xfId="68"/>
    <cellStyle name="Normal 2 2 2 4" xfId="69"/>
    <cellStyle name="Normal 2 2 2 5" xfId="70"/>
    <cellStyle name="Normal 2 2 2 6" xfId="71"/>
    <cellStyle name="Normal 2 2 2 7" xfId="72"/>
    <cellStyle name="Normal 2 2 2 8" xfId="73"/>
    <cellStyle name="Normal 2 2 2 9" xfId="74"/>
    <cellStyle name="Normal 2 2 3" xfId="75"/>
    <cellStyle name="Normal 2 2 3 2" xfId="222"/>
    <cellStyle name="Normal 2 2 3 3" xfId="223"/>
    <cellStyle name="Normal 2 2 3 4" xfId="224"/>
    <cellStyle name="Normal 2 2 4" xfId="76"/>
    <cellStyle name="Normal 2 2 5" xfId="77"/>
    <cellStyle name="Normal 2 2 6" xfId="78"/>
    <cellStyle name="Normal 2 2 7" xfId="79"/>
    <cellStyle name="Normal 2 2 8" xfId="80"/>
    <cellStyle name="Normal 2 2 9" xfId="81"/>
    <cellStyle name="Normal 2 20" xfId="82"/>
    <cellStyle name="Normal 2 21" xfId="83"/>
    <cellStyle name="Normal 2 22" xfId="84"/>
    <cellStyle name="Normal 2 23" xfId="85"/>
    <cellStyle name="Normal 2 24" xfId="86"/>
    <cellStyle name="Normal 2 25" xfId="87"/>
    <cellStyle name="Normal 2 26" xfId="88"/>
    <cellStyle name="Normal 2 27" xfId="89"/>
    <cellStyle name="Normal 2 28" xfId="90"/>
    <cellStyle name="Normal 2 29" xfId="91"/>
    <cellStyle name="Normal 2 3" xfId="6"/>
    <cellStyle name="Normal 2 3 10" xfId="92"/>
    <cellStyle name="Normal 2 3 2" xfId="23"/>
    <cellStyle name="Normal 2 3 2 10" xfId="225"/>
    <cellStyle name="Normal 2 3 2 2" xfId="93"/>
    <cellStyle name="Normal 2 3 2 2 2" xfId="226"/>
    <cellStyle name="Normal 2 3 2 3" xfId="94"/>
    <cellStyle name="Normal 2 3 2 4" xfId="95"/>
    <cellStyle name="Normal 2 3 2 5" xfId="96"/>
    <cellStyle name="Normal 2 3 2 6" xfId="97"/>
    <cellStyle name="Normal 2 3 2 7" xfId="98"/>
    <cellStyle name="Normal 2 3 2 8" xfId="227"/>
    <cellStyle name="Normal 2 3 2 9" xfId="228"/>
    <cellStyle name="Normal 2 3 3" xfId="99"/>
    <cellStyle name="Normal 2 3 3 2" xfId="100"/>
    <cellStyle name="Normal 2 3 4" xfId="101"/>
    <cellStyle name="Normal 2 3 5" xfId="102"/>
    <cellStyle name="Normal 2 3 6" xfId="103"/>
    <cellStyle name="Normal 2 3 6 2" xfId="229"/>
    <cellStyle name="Normal 2 3 7" xfId="104"/>
    <cellStyle name="Normal 2 3 8" xfId="105"/>
    <cellStyle name="Normal 2 3 9" xfId="106"/>
    <cellStyle name="Normal 2 30" xfId="107"/>
    <cellStyle name="Normal 2 31" xfId="108"/>
    <cellStyle name="Normal 2 32" xfId="109"/>
    <cellStyle name="Normal 2 32 2" xfId="230"/>
    <cellStyle name="Normal 2 33" xfId="110"/>
    <cellStyle name="Normal 2 34" xfId="111"/>
    <cellStyle name="Normal 2 35" xfId="112"/>
    <cellStyle name="Normal 2 36" xfId="113"/>
    <cellStyle name="Normal 2 37" xfId="231"/>
    <cellStyle name="Normal 2 38" xfId="232"/>
    <cellStyle name="Normal 2 39" xfId="233"/>
    <cellStyle name="Normal 2 4" xfId="16"/>
    <cellStyle name="Normal 2 4 2" xfId="114"/>
    <cellStyle name="Normal 2 4 2 2" xfId="234"/>
    <cellStyle name="Normal 2 4 2 3" xfId="235"/>
    <cellStyle name="Normal 2 4 2 4" xfId="236"/>
    <cellStyle name="Normal 2 4 3" xfId="115"/>
    <cellStyle name="Normal 2 4 4" xfId="210"/>
    <cellStyle name="Normal 2 4 5" xfId="237"/>
    <cellStyle name="Normal 2 4 6" xfId="238"/>
    <cellStyle name="Normal 2 40" xfId="295"/>
    <cellStyle name="Normal 2 41" xfId="299"/>
    <cellStyle name="Normal 2 42" xfId="303"/>
    <cellStyle name="Normal 2 43" xfId="305"/>
    <cellStyle name="Normal 2 44" xfId="306"/>
    <cellStyle name="Normal 2 5" xfId="28"/>
    <cellStyle name="Normal 2 5 2" xfId="116"/>
    <cellStyle name="Normal 2 5 3" xfId="117"/>
    <cellStyle name="Normal 2 5 4" xfId="239"/>
    <cellStyle name="Normal 2 5 5" xfId="240"/>
    <cellStyle name="Normal 2 5 6" xfId="241"/>
    <cellStyle name="Normal 2 6" xfId="118"/>
    <cellStyle name="Normal 2 6 2" xfId="119"/>
    <cellStyle name="Normal 2 6 3" xfId="120"/>
    <cellStyle name="Normal 2 6 4" xfId="242"/>
    <cellStyle name="Normal 2 6 5" xfId="243"/>
    <cellStyle name="Normal 2 6 6" xfId="244"/>
    <cellStyle name="Normal 2 7" xfId="121"/>
    <cellStyle name="Normal 2 7 2" xfId="122"/>
    <cellStyle name="Normal 2 7 3" xfId="123"/>
    <cellStyle name="Normal 2 7 4" xfId="245"/>
    <cellStyle name="Normal 2 7 5" xfId="246"/>
    <cellStyle name="Normal 2 7 6" xfId="247"/>
    <cellStyle name="Normal 2 8" xfId="124"/>
    <cellStyle name="Normal 2 8 2" xfId="125"/>
    <cellStyle name="Normal 2 8 3" xfId="126"/>
    <cellStyle name="Normal 2 8 4" xfId="248"/>
    <cellStyle name="Normal 2 8 5" xfId="249"/>
    <cellStyle name="Normal 2 8 6" xfId="250"/>
    <cellStyle name="Normal 2 9" xfId="127"/>
    <cellStyle name="Normal 2 9 2" xfId="128"/>
    <cellStyle name="Normal 2 9 3" xfId="129"/>
    <cellStyle name="Normal 2 9 4" xfId="251"/>
    <cellStyle name="Normal 2 9 5" xfId="252"/>
    <cellStyle name="Normal 2 9 6" xfId="253"/>
    <cellStyle name="Normal 20" xfId="130"/>
    <cellStyle name="Normal 21" xfId="131"/>
    <cellStyle name="Normal 22" xfId="132"/>
    <cellStyle name="Normal 23" xfId="133"/>
    <cellStyle name="Normal 24" xfId="134"/>
    <cellStyle name="Normal 25" xfId="135"/>
    <cellStyle name="Normal 26" xfId="136"/>
    <cellStyle name="Normal 27" xfId="137"/>
    <cellStyle name="Normal 28" xfId="138"/>
    <cellStyle name="Normal 29" xfId="139"/>
    <cellStyle name="Normal 3" xfId="7"/>
    <cellStyle name="Normal 3 10" xfId="140"/>
    <cellStyle name="Normal 3 11" xfId="141"/>
    <cellStyle name="Normal 3 12" xfId="142"/>
    <cellStyle name="Normal 3 13" xfId="143"/>
    <cellStyle name="Normal 3 14" xfId="144"/>
    <cellStyle name="Normal 3 15" xfId="145"/>
    <cellStyle name="Normal 3 16" xfId="146"/>
    <cellStyle name="Normal 3 17" xfId="147"/>
    <cellStyle name="Normal 3 18" xfId="148"/>
    <cellStyle name="Normal 3 19" xfId="149"/>
    <cellStyle name="Normal 3 2" xfId="8"/>
    <cellStyle name="Normal 3 2 10" xfId="150"/>
    <cellStyle name="Normal 3 2 11" xfId="151"/>
    <cellStyle name="Normal 3 2 12" xfId="152"/>
    <cellStyle name="Normal 3 2 13" xfId="153"/>
    <cellStyle name="Normal 3 2 14" xfId="154"/>
    <cellStyle name="Normal 3 2 15" xfId="254"/>
    <cellStyle name="Normal 3 2 16" xfId="255"/>
    <cellStyle name="Normal 3 2 17" xfId="256"/>
    <cellStyle name="Normal 3 2 2" xfId="155"/>
    <cellStyle name="Normal 3 2 2 2" xfId="156"/>
    <cellStyle name="Normal 3 2 2 3" xfId="157"/>
    <cellStyle name="Normal 3 2 3" xfId="158"/>
    <cellStyle name="Normal 3 2 4" xfId="159"/>
    <cellStyle name="Normal 3 2 5" xfId="160"/>
    <cellStyle name="Normal 3 2 6" xfId="161"/>
    <cellStyle name="Normal 3 2 7" xfId="162"/>
    <cellStyle name="Normal 3 2 8" xfId="163"/>
    <cellStyle name="Normal 3 2 9" xfId="164"/>
    <cellStyle name="Normal 3 20" xfId="165"/>
    <cellStyle name="Normal 3 21" xfId="166"/>
    <cellStyle name="Normal 3 22" xfId="167"/>
    <cellStyle name="Normal 3 23" xfId="257"/>
    <cellStyle name="Normal 3 24" xfId="258"/>
    <cellStyle name="Normal 3 25" xfId="259"/>
    <cellStyle name="Normal 3 3" xfId="168"/>
    <cellStyle name="Normal 3 3 2" xfId="169"/>
    <cellStyle name="Normal 3 3 3" xfId="170"/>
    <cellStyle name="Normal 3 4" xfId="171"/>
    <cellStyle name="Normal 3 4 2" xfId="172"/>
    <cellStyle name="Normal 3 4 3" xfId="173"/>
    <cellStyle name="Normal 3 5" xfId="174"/>
    <cellStyle name="Normal 3 5 2" xfId="175"/>
    <cellStyle name="Normal 3 5 3" xfId="176"/>
    <cellStyle name="Normal 3 6" xfId="177"/>
    <cellStyle name="Normal 3 6 2" xfId="178"/>
    <cellStyle name="Normal 3 6 3" xfId="179"/>
    <cellStyle name="Normal 3 6 4" xfId="260"/>
    <cellStyle name="Normal 3 6 5" xfId="261"/>
    <cellStyle name="Normal 3 6 6" xfId="262"/>
    <cellStyle name="Normal 3 7" xfId="180"/>
    <cellStyle name="Normal 3 7 2" xfId="181"/>
    <cellStyle name="Normal 3 7 3" xfId="182"/>
    <cellStyle name="Normal 3 7 4" xfId="263"/>
    <cellStyle name="Normal 3 7 5" xfId="264"/>
    <cellStyle name="Normal 3 7 6" xfId="265"/>
    <cellStyle name="Normal 3 8" xfId="183"/>
    <cellStyle name="Normal 3 8 2" xfId="184"/>
    <cellStyle name="Normal 3 8 3" xfId="185"/>
    <cellStyle name="Normal 3 8 4" xfId="266"/>
    <cellStyle name="Normal 3 8 5" xfId="267"/>
    <cellStyle name="Normal 3 8 6" xfId="268"/>
    <cellStyle name="Normal 3 9" xfId="186"/>
    <cellStyle name="Normal 30" xfId="187"/>
    <cellStyle name="Normal 30 2" xfId="188"/>
    <cellStyle name="Normal 30 3" xfId="269"/>
    <cellStyle name="Normal 31" xfId="189"/>
    <cellStyle name="Normal 31 2" xfId="190"/>
    <cellStyle name="Normal 31 3" xfId="191"/>
    <cellStyle name="Normal 31 4" xfId="211"/>
    <cellStyle name="Normal 31 5" xfId="289"/>
    <cellStyle name="Normal 32" xfId="192"/>
    <cellStyle name="Normal 33" xfId="193"/>
    <cellStyle name="Normal 34" xfId="194"/>
    <cellStyle name="Normal 35" xfId="195"/>
    <cellStyle name="Normal 36" xfId="196"/>
    <cellStyle name="Normal 37" xfId="212"/>
    <cellStyle name="Normal 38" xfId="213"/>
    <cellStyle name="Normal 38 2" xfId="290"/>
    <cellStyle name="Normal 39" xfId="272"/>
    <cellStyle name="Normal 39 2" xfId="294"/>
    <cellStyle name="Normal 4" xfId="9"/>
    <cellStyle name="Normal 4 2" xfId="10"/>
    <cellStyle name="Normal 4 3" xfId="197"/>
    <cellStyle name="Normal 4 4" xfId="198"/>
    <cellStyle name="Normal 4 5" xfId="270"/>
    <cellStyle name="Normal 40" xfId="291"/>
    <cellStyle name="Normal 40 2" xfId="304"/>
    <cellStyle name="Normal 41" xfId="292"/>
    <cellStyle name="Normal 42" xfId="293"/>
    <cellStyle name="Normal 43" xfId="297"/>
    <cellStyle name="Normal 44" xfId="301"/>
    <cellStyle name="Normal 5" xfId="2"/>
    <cellStyle name="Normal 5 2" xfId="11"/>
    <cellStyle name="Normal 5 3" xfId="199"/>
    <cellStyle name="Normal 6" xfId="12"/>
    <cellStyle name="Normal 6 2" xfId="200"/>
    <cellStyle name="Normal 6 3" xfId="201"/>
    <cellStyle name="Normal 7" xfId="13"/>
    <cellStyle name="Normal 7 2" xfId="202"/>
    <cellStyle name="Normal 7 3" xfId="203"/>
    <cellStyle name="Normal 8" xfId="14"/>
    <cellStyle name="Normal 8 2" xfId="204"/>
    <cellStyle name="Normal 8 2 2" xfId="205"/>
    <cellStyle name="Normal 8 3" xfId="206"/>
    <cellStyle name="Normal 9" xfId="15"/>
    <cellStyle name="Normal 9 2" xfId="207"/>
    <cellStyle name="Normal 9 3" xfId="208"/>
    <cellStyle name="Normal_2007 IDER 02" xfId="209"/>
    <cellStyle name="Normal_TAT" xfId="307"/>
    <cellStyle name="Percent 2" xfId="271"/>
    <cellStyle name="RowLevel_3" xfId="1" builtinId="1" iLevel="2"/>
  </cellStyles>
  <dxfs count="2">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412469144803842E-2"/>
          <c:y val="5.1400554097404488E-2"/>
          <c:w val="0.83981126062332068"/>
          <c:h val="0.83882290755322253"/>
        </c:manualLayout>
      </c:layout>
      <c:barChart>
        <c:barDir val="col"/>
        <c:grouping val="clustered"/>
        <c:varyColors val="0"/>
        <c:ser>
          <c:idx val="0"/>
          <c:order val="0"/>
          <c:tx>
            <c:strRef>
              <c:f>Industry!$B$25</c:f>
              <c:strCache>
                <c:ptCount val="1"/>
                <c:pt idx="0">
                  <c:v>2014</c:v>
                </c:pt>
              </c:strCache>
            </c:strRef>
          </c:tx>
          <c:spPr>
            <a:solidFill>
              <a:schemeClr val="accent4">
                <a:lumMod val="75000"/>
              </a:schemeClr>
            </a:solidFill>
          </c:spPr>
          <c:invertIfNegative val="0"/>
          <c:cat>
            <c:strRef>
              <c:f>Industry!$C$24:$D$24</c:f>
              <c:strCache>
                <c:ptCount val="2"/>
                <c:pt idx="0">
                  <c:v>Íèéò á¿òýýãäýõ¿¿í</c:v>
                </c:pt>
                <c:pt idx="1">
                  <c:v>       Áîðëóóëàëò</c:v>
                </c:pt>
              </c:strCache>
            </c:strRef>
          </c:cat>
          <c:val>
            <c:numRef>
              <c:f>Industry!$C$25:$D$25</c:f>
              <c:numCache>
                <c:formatCode>0.0</c:formatCode>
                <c:ptCount val="2"/>
                <c:pt idx="0">
                  <c:v>5414.2</c:v>
                </c:pt>
                <c:pt idx="1">
                  <c:v>5352.5</c:v>
                </c:pt>
              </c:numCache>
            </c:numRef>
          </c:val>
        </c:ser>
        <c:ser>
          <c:idx val="1"/>
          <c:order val="1"/>
          <c:tx>
            <c:strRef>
              <c:f>Industry!$B$26</c:f>
              <c:strCache>
                <c:ptCount val="1"/>
                <c:pt idx="0">
                  <c:v>2015</c:v>
                </c:pt>
              </c:strCache>
            </c:strRef>
          </c:tx>
          <c:spPr>
            <a:solidFill>
              <a:schemeClr val="accent3">
                <a:lumMod val="75000"/>
              </a:schemeClr>
            </a:solidFill>
          </c:spPr>
          <c:invertIfNegative val="0"/>
          <c:cat>
            <c:strRef>
              <c:f>Industry!$C$24:$D$24</c:f>
              <c:strCache>
                <c:ptCount val="2"/>
                <c:pt idx="0">
                  <c:v>Íèéò á¿òýýãäýõ¿¿í</c:v>
                </c:pt>
                <c:pt idx="1">
                  <c:v>       Áîðëóóëàëò</c:v>
                </c:pt>
              </c:strCache>
            </c:strRef>
          </c:cat>
          <c:val>
            <c:numRef>
              <c:f>Industry!$C$26:$D$26</c:f>
              <c:numCache>
                <c:formatCode>0.0</c:formatCode>
                <c:ptCount val="2"/>
                <c:pt idx="0">
                  <c:v>7487.1</c:v>
                </c:pt>
                <c:pt idx="1">
                  <c:v>7791</c:v>
                </c:pt>
              </c:numCache>
            </c:numRef>
          </c:val>
        </c:ser>
        <c:dLbls>
          <c:showLegendKey val="0"/>
          <c:showVal val="1"/>
          <c:showCatName val="0"/>
          <c:showSerName val="0"/>
          <c:showPercent val="0"/>
          <c:showBubbleSize val="0"/>
        </c:dLbls>
        <c:gapWidth val="150"/>
        <c:axId val="110499712"/>
        <c:axId val="110501248"/>
      </c:barChart>
      <c:catAx>
        <c:axId val="110499712"/>
        <c:scaling>
          <c:orientation val="minMax"/>
        </c:scaling>
        <c:delete val="0"/>
        <c:axPos val="b"/>
        <c:majorTickMark val="out"/>
        <c:minorTickMark val="none"/>
        <c:tickLblPos val="nextTo"/>
        <c:txPr>
          <a:bodyPr/>
          <a:lstStyle/>
          <a:p>
            <a:pPr>
              <a:defRPr>
                <a:latin typeface="Arial" pitchFamily="34" charset="0"/>
                <a:cs typeface="Arial" pitchFamily="34" charset="0"/>
              </a:defRPr>
            </a:pPr>
            <a:endParaRPr lang="en-US"/>
          </a:p>
        </c:txPr>
        <c:crossAx val="110501248"/>
        <c:crosses val="autoZero"/>
        <c:auto val="1"/>
        <c:lblAlgn val="ctr"/>
        <c:lblOffset val="100"/>
        <c:noMultiLvlLbl val="0"/>
      </c:catAx>
      <c:valAx>
        <c:axId val="110501248"/>
        <c:scaling>
          <c:orientation val="minMax"/>
        </c:scaling>
        <c:delete val="0"/>
        <c:axPos val="l"/>
        <c:numFmt formatCode="0.0" sourceLinked="1"/>
        <c:majorTickMark val="out"/>
        <c:minorTickMark val="none"/>
        <c:tickLblPos val="nextTo"/>
        <c:crossAx val="110499712"/>
        <c:crosses val="autoZero"/>
        <c:crossBetween val="between"/>
      </c:valAx>
    </c:plotArea>
    <c:legend>
      <c:legendPos val="r"/>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bank!$U$78</c:f>
              <c:strCache>
                <c:ptCount val="1"/>
                <c:pt idx="0">
                  <c:v>2014 îí</c:v>
                </c:pt>
              </c:strCache>
            </c:strRef>
          </c:tx>
          <c:spPr>
            <a:solidFill>
              <a:schemeClr val="tx2">
                <a:lumMod val="60000"/>
                <a:lumOff val="40000"/>
              </a:schemeClr>
            </a:solidFill>
          </c:spPr>
          <c:invertIfNegative val="0"/>
          <c:dLbls>
            <c:txPr>
              <a:bodyPr/>
              <a:lstStyle/>
              <a:p>
                <a:pPr>
                  <a:defRPr>
                    <a:latin typeface="Arial" pitchFamily="34" charset="0"/>
                    <a:cs typeface="Arial" pitchFamily="34" charset="0"/>
                  </a:defRPr>
                </a:pPr>
                <a:endParaRPr lang="en-US"/>
              </a:p>
            </c:txPr>
            <c:showLegendKey val="0"/>
            <c:showVal val="1"/>
            <c:showCatName val="0"/>
            <c:showSerName val="0"/>
            <c:showPercent val="0"/>
            <c:showBubbleSize val="0"/>
            <c:showLeaderLines val="0"/>
          </c:dLbls>
          <c:cat>
            <c:multiLvlStrRef>
              <c:f>bank!$T$79:$T$82</c:f>
            </c:multiLvlStrRef>
          </c:cat>
          <c:val>
            <c:numRef>
              <c:f>bank!$U$79:$U$82</c:f>
            </c:numRef>
          </c:val>
        </c:ser>
        <c:ser>
          <c:idx val="1"/>
          <c:order val="1"/>
          <c:tx>
            <c:strRef>
              <c:f>bank!$V$78</c:f>
              <c:strCache>
                <c:ptCount val="1"/>
                <c:pt idx="0">
                  <c:v>2015 îí</c:v>
                </c:pt>
              </c:strCache>
            </c:strRef>
          </c:tx>
          <c:spPr>
            <a:solidFill>
              <a:schemeClr val="tx2">
                <a:lumMod val="75000"/>
              </a:schemeClr>
            </a:solidFill>
          </c:spPr>
          <c:invertIfNegative val="0"/>
          <c:dLbls>
            <c:txPr>
              <a:bodyPr/>
              <a:lstStyle/>
              <a:p>
                <a:pPr>
                  <a:defRPr>
                    <a:latin typeface="Arial" pitchFamily="34" charset="0"/>
                    <a:cs typeface="Arial" pitchFamily="34" charset="0"/>
                  </a:defRPr>
                </a:pPr>
                <a:endParaRPr lang="en-US"/>
              </a:p>
            </c:txPr>
            <c:showLegendKey val="0"/>
            <c:showVal val="1"/>
            <c:showCatName val="0"/>
            <c:showSerName val="0"/>
            <c:showPercent val="0"/>
            <c:showBubbleSize val="0"/>
            <c:showLeaderLines val="0"/>
          </c:dLbls>
          <c:cat>
            <c:multiLvlStrRef>
              <c:f>bank!$T$79:$T$82</c:f>
            </c:multiLvlStrRef>
          </c:cat>
          <c:val>
            <c:numRef>
              <c:f>bank!$V$79:$V$82</c:f>
            </c:numRef>
          </c:val>
        </c:ser>
        <c:dLbls>
          <c:showLegendKey val="0"/>
          <c:showVal val="1"/>
          <c:showCatName val="0"/>
          <c:showSerName val="0"/>
          <c:showPercent val="0"/>
          <c:showBubbleSize val="0"/>
        </c:dLbls>
        <c:gapWidth val="75"/>
        <c:axId val="77090176"/>
        <c:axId val="77100160"/>
      </c:barChart>
      <c:catAx>
        <c:axId val="77090176"/>
        <c:scaling>
          <c:orientation val="minMax"/>
        </c:scaling>
        <c:delete val="0"/>
        <c:axPos val="b"/>
        <c:majorTickMark val="none"/>
        <c:minorTickMark val="none"/>
        <c:tickLblPos val="nextTo"/>
        <c:txPr>
          <a:bodyPr/>
          <a:lstStyle/>
          <a:p>
            <a:pPr>
              <a:defRPr>
                <a:latin typeface="Arial" pitchFamily="34" charset="0"/>
                <a:cs typeface="Arial" pitchFamily="34" charset="0"/>
              </a:defRPr>
            </a:pPr>
            <a:endParaRPr lang="en-US"/>
          </a:p>
        </c:txPr>
        <c:crossAx val="77100160"/>
        <c:crosses val="autoZero"/>
        <c:auto val="1"/>
        <c:lblAlgn val="ctr"/>
        <c:lblOffset val="100"/>
        <c:noMultiLvlLbl val="0"/>
      </c:catAx>
      <c:valAx>
        <c:axId val="77100160"/>
        <c:scaling>
          <c:orientation val="minMax"/>
        </c:scaling>
        <c:delete val="0"/>
        <c:axPos val="l"/>
        <c:numFmt formatCode="General" sourceLinked="1"/>
        <c:majorTickMark val="none"/>
        <c:minorTickMark val="none"/>
        <c:tickLblPos val="nextTo"/>
        <c:crossAx val="77090176"/>
        <c:crosses val="autoZero"/>
        <c:crossBetween val="between"/>
      </c:valAx>
    </c:plotArea>
    <c:legend>
      <c:legendPos val="b"/>
      <c:overlay val="0"/>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mn-MN" sz="1400" b="1" i="0" baseline="0">
                <a:effectLst/>
                <a:latin typeface="Arial" pitchFamily="34" charset="0"/>
                <a:cs typeface="Arial" pitchFamily="34" charset="0"/>
              </a:rPr>
              <a:t>Амаржсан эх, амьд төрсөн хүүхдийн тоо жил бүрийн эхний 8 сарын байдлаар</a:t>
            </a:r>
            <a:endParaRPr lang="en-US" sz="1400">
              <a:effectLst/>
              <a:latin typeface="Arial" pitchFamily="34" charset="0"/>
              <a:cs typeface="Arial" pitchFamily="34" charset="0"/>
            </a:endParaRPr>
          </a:p>
        </c:rich>
      </c:tx>
      <c:layout/>
      <c:overlay val="0"/>
    </c:title>
    <c:autoTitleDeleted val="0"/>
    <c:plotArea>
      <c:layout>
        <c:manualLayout>
          <c:layoutTarget val="inner"/>
          <c:xMode val="edge"/>
          <c:yMode val="edge"/>
          <c:x val="2.7695351137487636E-2"/>
          <c:y val="0.29867855559151002"/>
          <c:w val="0.95647873392680516"/>
          <c:h val="0.44529920061362194"/>
        </c:manualLayout>
      </c:layout>
      <c:barChart>
        <c:barDir val="col"/>
        <c:grouping val="clustered"/>
        <c:varyColors val="0"/>
        <c:ser>
          <c:idx val="0"/>
          <c:order val="0"/>
          <c:tx>
            <c:strRef>
              <c:f>'ervvl mend'!$C$62</c:f>
              <c:strCache>
                <c:ptCount val="1"/>
                <c:pt idx="0">
                  <c:v>Àìüä òºðñºí õ¿¿õýä</c:v>
                </c:pt>
              </c:strCache>
            </c:strRef>
          </c:tx>
          <c:invertIfNegative val="0"/>
          <c:cat>
            <c:numRef>
              <c:f>'ervvl mend'!$B$63:$B$67</c:f>
              <c:numCache>
                <c:formatCode>General</c:formatCode>
                <c:ptCount val="5"/>
                <c:pt idx="0">
                  <c:v>2011</c:v>
                </c:pt>
                <c:pt idx="1">
                  <c:v>2012</c:v>
                </c:pt>
                <c:pt idx="2">
                  <c:v>2013</c:v>
                </c:pt>
                <c:pt idx="3">
                  <c:v>2014</c:v>
                </c:pt>
                <c:pt idx="4">
                  <c:v>2015</c:v>
                </c:pt>
              </c:numCache>
            </c:numRef>
          </c:cat>
          <c:val>
            <c:numRef>
              <c:f>'ervvl mend'!$C$63:$C$67</c:f>
              <c:numCache>
                <c:formatCode>General</c:formatCode>
                <c:ptCount val="5"/>
                <c:pt idx="0">
                  <c:v>2117</c:v>
                </c:pt>
                <c:pt idx="1">
                  <c:v>2173</c:v>
                </c:pt>
                <c:pt idx="2">
                  <c:v>2276</c:v>
                </c:pt>
                <c:pt idx="3">
                  <c:v>2234</c:v>
                </c:pt>
                <c:pt idx="4">
                  <c:v>2119</c:v>
                </c:pt>
              </c:numCache>
            </c:numRef>
          </c:val>
        </c:ser>
        <c:ser>
          <c:idx val="1"/>
          <c:order val="1"/>
          <c:tx>
            <c:strRef>
              <c:f>'ervvl mend'!$D$62</c:f>
              <c:strCache>
                <c:ptCount val="1"/>
                <c:pt idx="0">
                  <c:v>íàñ áàðàëò</c:v>
                </c:pt>
              </c:strCache>
            </c:strRef>
          </c:tx>
          <c:invertIfNegative val="0"/>
          <c:cat>
            <c:numRef>
              <c:f>'ervvl mend'!$B$63:$B$67</c:f>
              <c:numCache>
                <c:formatCode>General</c:formatCode>
                <c:ptCount val="5"/>
                <c:pt idx="0">
                  <c:v>2011</c:v>
                </c:pt>
                <c:pt idx="1">
                  <c:v>2012</c:v>
                </c:pt>
                <c:pt idx="2">
                  <c:v>2013</c:v>
                </c:pt>
                <c:pt idx="3">
                  <c:v>2014</c:v>
                </c:pt>
                <c:pt idx="4">
                  <c:v>2015</c:v>
                </c:pt>
              </c:numCache>
            </c:numRef>
          </c:cat>
          <c:val>
            <c:numRef>
              <c:f>'ervvl mend'!$D$63:$D$67</c:f>
              <c:numCache>
                <c:formatCode>General</c:formatCode>
                <c:ptCount val="5"/>
                <c:pt idx="0">
                  <c:v>577</c:v>
                </c:pt>
                <c:pt idx="1">
                  <c:v>582</c:v>
                </c:pt>
                <c:pt idx="2">
                  <c:v>541</c:v>
                </c:pt>
                <c:pt idx="3">
                  <c:v>543</c:v>
                </c:pt>
                <c:pt idx="4">
                  <c:v>521</c:v>
                </c:pt>
              </c:numCache>
            </c:numRef>
          </c:val>
        </c:ser>
        <c:dLbls>
          <c:showLegendKey val="0"/>
          <c:showVal val="1"/>
          <c:showCatName val="0"/>
          <c:showSerName val="0"/>
          <c:showPercent val="0"/>
          <c:showBubbleSize val="0"/>
        </c:dLbls>
        <c:gapWidth val="150"/>
        <c:overlap val="-25"/>
        <c:axId val="135600768"/>
        <c:axId val="135606656"/>
      </c:barChart>
      <c:catAx>
        <c:axId val="135600768"/>
        <c:scaling>
          <c:orientation val="minMax"/>
        </c:scaling>
        <c:delete val="0"/>
        <c:axPos val="b"/>
        <c:numFmt formatCode="General" sourceLinked="1"/>
        <c:majorTickMark val="none"/>
        <c:minorTickMark val="none"/>
        <c:tickLblPos val="nextTo"/>
        <c:txPr>
          <a:bodyPr rot="0" vert="horz"/>
          <a:lstStyle/>
          <a:p>
            <a:pPr>
              <a:defRPr/>
            </a:pPr>
            <a:endParaRPr lang="en-US"/>
          </a:p>
        </c:txPr>
        <c:crossAx val="135606656"/>
        <c:crosses val="autoZero"/>
        <c:auto val="1"/>
        <c:lblAlgn val="ctr"/>
        <c:lblOffset val="100"/>
        <c:tickLblSkip val="1"/>
        <c:tickMarkSkip val="1"/>
        <c:noMultiLvlLbl val="0"/>
      </c:catAx>
      <c:valAx>
        <c:axId val="135606656"/>
        <c:scaling>
          <c:orientation val="minMax"/>
        </c:scaling>
        <c:delete val="1"/>
        <c:axPos val="l"/>
        <c:numFmt formatCode="General" sourceLinked="1"/>
        <c:majorTickMark val="out"/>
        <c:minorTickMark val="none"/>
        <c:tickLblPos val="nextTo"/>
        <c:crossAx val="135600768"/>
        <c:crosses val="autoZero"/>
        <c:crossBetween val="between"/>
      </c:valAx>
    </c:plotArea>
    <c:legend>
      <c:legendPos val="t"/>
      <c:layout>
        <c:manualLayout>
          <c:xMode val="edge"/>
          <c:yMode val="edge"/>
          <c:x val="0.32620606400461066"/>
          <c:y val="0.864383801339901"/>
          <c:w val="0.39090835455657064"/>
          <c:h val="0.10388571291602249"/>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printSettings>
    <c:headerFooter alignWithMargins="0"/>
    <c:pageMargins b="1" l="0.75000000000001255" r="0.7500000000000125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mn-MN" sz="1400" b="1" i="0" baseline="0">
                <a:effectLst/>
                <a:latin typeface="Arial" pitchFamily="34" charset="0"/>
                <a:cs typeface="Arial" pitchFamily="34" charset="0"/>
              </a:rPr>
              <a:t>Эндсэн хүүхдийн тоо жил бүрийн эхний 8 сарын байдлаар</a:t>
            </a:r>
            <a:endParaRPr lang="en-US" sz="1400">
              <a:effectLst/>
              <a:latin typeface="Arial" pitchFamily="34" charset="0"/>
              <a:cs typeface="Arial" pitchFamily="34" charset="0"/>
            </a:endParaRPr>
          </a:p>
        </c:rich>
      </c:tx>
      <c:layout/>
      <c:overlay val="0"/>
    </c:title>
    <c:autoTitleDeleted val="0"/>
    <c:plotArea>
      <c:layout>
        <c:manualLayout>
          <c:layoutTarget val="inner"/>
          <c:xMode val="edge"/>
          <c:yMode val="edge"/>
          <c:x val="3.0555555555555555E-2"/>
          <c:y val="0.31496719160104986"/>
          <c:w val="0.93888888888888888"/>
          <c:h val="0.47646033829104695"/>
        </c:manualLayout>
      </c:layout>
      <c:barChart>
        <c:barDir val="col"/>
        <c:grouping val="clustered"/>
        <c:varyColors val="0"/>
        <c:ser>
          <c:idx val="0"/>
          <c:order val="0"/>
          <c:tx>
            <c:strRef>
              <c:f>'ervvl mend'!$O$28</c:f>
              <c:strCache>
                <c:ptCount val="1"/>
                <c:pt idx="0">
                  <c:v>0-5 насны хүүхэд</c:v>
                </c:pt>
              </c:strCache>
            </c:strRef>
          </c:tx>
          <c:invertIfNegative val="0"/>
          <c:cat>
            <c:numRef>
              <c:f>'ervvl mend'!$N$29:$N$33</c:f>
              <c:numCache>
                <c:formatCode>General</c:formatCode>
                <c:ptCount val="5"/>
                <c:pt idx="0">
                  <c:v>2011</c:v>
                </c:pt>
                <c:pt idx="1">
                  <c:v>2012</c:v>
                </c:pt>
                <c:pt idx="2">
                  <c:v>2013</c:v>
                </c:pt>
                <c:pt idx="3">
                  <c:v>2014</c:v>
                </c:pt>
                <c:pt idx="4">
                  <c:v>2015</c:v>
                </c:pt>
              </c:numCache>
            </c:numRef>
          </c:cat>
          <c:val>
            <c:numRef>
              <c:f>'ervvl mend'!$O$29:$O$33</c:f>
              <c:numCache>
                <c:formatCode>General</c:formatCode>
                <c:ptCount val="5"/>
                <c:pt idx="0">
                  <c:v>62</c:v>
                </c:pt>
                <c:pt idx="1">
                  <c:v>65</c:v>
                </c:pt>
                <c:pt idx="2">
                  <c:v>62</c:v>
                </c:pt>
                <c:pt idx="3">
                  <c:v>42</c:v>
                </c:pt>
                <c:pt idx="4">
                  <c:v>54</c:v>
                </c:pt>
              </c:numCache>
            </c:numRef>
          </c:val>
        </c:ser>
        <c:ser>
          <c:idx val="1"/>
          <c:order val="1"/>
          <c:tx>
            <c:strRef>
              <c:f>'ervvl mend'!$P$28</c:f>
              <c:strCache>
                <c:ptCount val="1"/>
                <c:pt idx="0">
                  <c:v>0-1 насны хүүхэд</c:v>
                </c:pt>
              </c:strCache>
            </c:strRef>
          </c:tx>
          <c:invertIfNegative val="0"/>
          <c:cat>
            <c:numRef>
              <c:f>'ervvl mend'!$N$29:$N$33</c:f>
              <c:numCache>
                <c:formatCode>General</c:formatCode>
                <c:ptCount val="5"/>
                <c:pt idx="0">
                  <c:v>2011</c:v>
                </c:pt>
                <c:pt idx="1">
                  <c:v>2012</c:v>
                </c:pt>
                <c:pt idx="2">
                  <c:v>2013</c:v>
                </c:pt>
                <c:pt idx="3">
                  <c:v>2014</c:v>
                </c:pt>
                <c:pt idx="4">
                  <c:v>2015</c:v>
                </c:pt>
              </c:numCache>
            </c:numRef>
          </c:cat>
          <c:val>
            <c:numRef>
              <c:f>'ervvl mend'!$P$29:$P$33</c:f>
              <c:numCache>
                <c:formatCode>General</c:formatCode>
                <c:ptCount val="5"/>
                <c:pt idx="0">
                  <c:v>58</c:v>
                </c:pt>
                <c:pt idx="1">
                  <c:v>61</c:v>
                </c:pt>
                <c:pt idx="2">
                  <c:v>51</c:v>
                </c:pt>
                <c:pt idx="3">
                  <c:v>35</c:v>
                </c:pt>
                <c:pt idx="4">
                  <c:v>45</c:v>
                </c:pt>
              </c:numCache>
            </c:numRef>
          </c:val>
        </c:ser>
        <c:dLbls>
          <c:showLegendKey val="0"/>
          <c:showVal val="1"/>
          <c:showCatName val="0"/>
          <c:showSerName val="0"/>
          <c:showPercent val="0"/>
          <c:showBubbleSize val="0"/>
        </c:dLbls>
        <c:gapWidth val="150"/>
        <c:overlap val="-25"/>
        <c:axId val="135645056"/>
        <c:axId val="135646592"/>
      </c:barChart>
      <c:catAx>
        <c:axId val="135645056"/>
        <c:scaling>
          <c:orientation val="minMax"/>
        </c:scaling>
        <c:delete val="0"/>
        <c:axPos val="b"/>
        <c:numFmt formatCode="General" sourceLinked="1"/>
        <c:majorTickMark val="none"/>
        <c:minorTickMark val="none"/>
        <c:tickLblPos val="nextTo"/>
        <c:crossAx val="135646592"/>
        <c:crosses val="autoZero"/>
        <c:auto val="1"/>
        <c:lblAlgn val="ctr"/>
        <c:lblOffset val="100"/>
        <c:noMultiLvlLbl val="0"/>
      </c:catAx>
      <c:valAx>
        <c:axId val="135646592"/>
        <c:scaling>
          <c:orientation val="minMax"/>
        </c:scaling>
        <c:delete val="1"/>
        <c:axPos val="l"/>
        <c:numFmt formatCode="General" sourceLinked="1"/>
        <c:majorTickMark val="out"/>
        <c:minorTickMark val="none"/>
        <c:tickLblPos val="nextTo"/>
        <c:crossAx val="135645056"/>
        <c:crosses val="autoZero"/>
        <c:crossBetween val="between"/>
      </c:valAx>
    </c:plotArea>
    <c:legend>
      <c:legendPos val="t"/>
      <c:layout>
        <c:manualLayout>
          <c:xMode val="edge"/>
          <c:yMode val="edge"/>
          <c:x val="0.24352952755905513"/>
          <c:y val="0.8979166666666667"/>
          <c:w val="0.55182983377077865"/>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mn-MN" sz="1400" b="1" i="0" baseline="0">
                <a:effectLst/>
                <a:latin typeface="Arial" pitchFamily="34" charset="0"/>
                <a:cs typeface="Arial" pitchFamily="34" charset="0"/>
              </a:rPr>
              <a:t>Халдварт өвчнөөр өвчлөгчид, жил бүрийн эхний 7 сарын байдлаар</a:t>
            </a:r>
            <a:endParaRPr lang="en-US" sz="1400">
              <a:effectLst/>
              <a:latin typeface="Arial" pitchFamily="34" charset="0"/>
              <a:cs typeface="Arial" pitchFamily="34" charset="0"/>
            </a:endParaRPr>
          </a:p>
        </c:rich>
      </c:tx>
      <c:layout/>
      <c:overlay val="0"/>
    </c:title>
    <c:autoTitleDeleted val="0"/>
    <c:plotArea>
      <c:layout>
        <c:manualLayout>
          <c:layoutTarget val="inner"/>
          <c:xMode val="edge"/>
          <c:yMode val="edge"/>
          <c:x val="3.6111111111111108E-2"/>
          <c:y val="0.20860163312919222"/>
          <c:w val="0.93888888888888888"/>
          <c:h val="0.57819626713327499"/>
        </c:manualLayout>
      </c:layout>
      <c:barChart>
        <c:barDir val="col"/>
        <c:grouping val="clustered"/>
        <c:varyColors val="0"/>
        <c:ser>
          <c:idx val="0"/>
          <c:order val="0"/>
          <c:tx>
            <c:strRef>
              <c:f>'ervvl mend'!$N$41</c:f>
              <c:strCache>
                <c:ptCount val="1"/>
                <c:pt idx="0">
                  <c:v>Халдварт өвчнөөр өвчлөгчид</c:v>
                </c:pt>
              </c:strCache>
            </c:strRef>
          </c:tx>
          <c:invertIfNegative val="0"/>
          <c:cat>
            <c:numRef>
              <c:f>'ervvl mend'!$M$42:$M$46</c:f>
              <c:numCache>
                <c:formatCode>General</c:formatCode>
                <c:ptCount val="5"/>
                <c:pt idx="0">
                  <c:v>2011</c:v>
                </c:pt>
                <c:pt idx="1">
                  <c:v>2012</c:v>
                </c:pt>
                <c:pt idx="2">
                  <c:v>2013</c:v>
                </c:pt>
                <c:pt idx="3">
                  <c:v>2014</c:v>
                </c:pt>
                <c:pt idx="4">
                  <c:v>2015</c:v>
                </c:pt>
              </c:numCache>
            </c:numRef>
          </c:cat>
          <c:val>
            <c:numRef>
              <c:f>'ervvl mend'!$N$42:$N$46</c:f>
              <c:numCache>
                <c:formatCode>General</c:formatCode>
                <c:ptCount val="5"/>
                <c:pt idx="0">
                  <c:v>1219</c:v>
                </c:pt>
                <c:pt idx="1">
                  <c:v>947</c:v>
                </c:pt>
                <c:pt idx="2">
                  <c:v>1238</c:v>
                </c:pt>
                <c:pt idx="3">
                  <c:v>924</c:v>
                </c:pt>
                <c:pt idx="4">
                  <c:v>1318</c:v>
                </c:pt>
              </c:numCache>
            </c:numRef>
          </c:val>
        </c:ser>
        <c:ser>
          <c:idx val="1"/>
          <c:order val="1"/>
          <c:tx>
            <c:strRef>
              <c:f>'ervvl mend'!$O$41</c:f>
              <c:strCache>
                <c:ptCount val="1"/>
                <c:pt idx="0">
                  <c:v>Заг хүйтэн</c:v>
                </c:pt>
              </c:strCache>
            </c:strRef>
          </c:tx>
          <c:invertIfNegative val="0"/>
          <c:cat>
            <c:numRef>
              <c:f>'ervvl mend'!$M$42:$M$46</c:f>
              <c:numCache>
                <c:formatCode>General</c:formatCode>
                <c:ptCount val="5"/>
                <c:pt idx="0">
                  <c:v>2011</c:v>
                </c:pt>
                <c:pt idx="1">
                  <c:v>2012</c:v>
                </c:pt>
                <c:pt idx="2">
                  <c:v>2013</c:v>
                </c:pt>
                <c:pt idx="3">
                  <c:v>2014</c:v>
                </c:pt>
                <c:pt idx="4">
                  <c:v>2015</c:v>
                </c:pt>
              </c:numCache>
            </c:numRef>
          </c:cat>
          <c:val>
            <c:numRef>
              <c:f>'ervvl mend'!$O$42:$O$46</c:f>
              <c:numCache>
                <c:formatCode>General</c:formatCode>
                <c:ptCount val="5"/>
                <c:pt idx="0">
                  <c:v>240</c:v>
                </c:pt>
                <c:pt idx="1">
                  <c:v>268</c:v>
                </c:pt>
                <c:pt idx="2">
                  <c:v>204</c:v>
                </c:pt>
                <c:pt idx="3">
                  <c:v>277</c:v>
                </c:pt>
                <c:pt idx="4">
                  <c:v>354</c:v>
                </c:pt>
              </c:numCache>
            </c:numRef>
          </c:val>
        </c:ser>
        <c:ser>
          <c:idx val="2"/>
          <c:order val="2"/>
          <c:tx>
            <c:strRef>
              <c:f>'ervvl mend'!$P$41</c:f>
              <c:strCache>
                <c:ptCount val="1"/>
                <c:pt idx="0">
                  <c:v>Тэмбүү</c:v>
                </c:pt>
              </c:strCache>
            </c:strRef>
          </c:tx>
          <c:invertIfNegative val="0"/>
          <c:cat>
            <c:numRef>
              <c:f>'ervvl mend'!$M$42:$M$46</c:f>
              <c:numCache>
                <c:formatCode>General</c:formatCode>
                <c:ptCount val="5"/>
                <c:pt idx="0">
                  <c:v>2011</c:v>
                </c:pt>
                <c:pt idx="1">
                  <c:v>2012</c:v>
                </c:pt>
                <c:pt idx="2">
                  <c:v>2013</c:v>
                </c:pt>
                <c:pt idx="3">
                  <c:v>2014</c:v>
                </c:pt>
                <c:pt idx="4">
                  <c:v>2015</c:v>
                </c:pt>
              </c:numCache>
            </c:numRef>
          </c:cat>
          <c:val>
            <c:numRef>
              <c:f>'ervvl mend'!$P$42:$P$46</c:f>
              <c:numCache>
                <c:formatCode>General</c:formatCode>
                <c:ptCount val="5"/>
                <c:pt idx="0">
                  <c:v>99</c:v>
                </c:pt>
                <c:pt idx="1">
                  <c:v>138</c:v>
                </c:pt>
                <c:pt idx="2">
                  <c:v>187</c:v>
                </c:pt>
                <c:pt idx="3">
                  <c:v>203</c:v>
                </c:pt>
                <c:pt idx="4">
                  <c:v>330</c:v>
                </c:pt>
              </c:numCache>
            </c:numRef>
          </c:val>
        </c:ser>
        <c:dLbls>
          <c:showLegendKey val="0"/>
          <c:showVal val="1"/>
          <c:showCatName val="0"/>
          <c:showSerName val="0"/>
          <c:showPercent val="0"/>
          <c:showBubbleSize val="0"/>
        </c:dLbls>
        <c:gapWidth val="150"/>
        <c:overlap val="-25"/>
        <c:axId val="135715072"/>
        <c:axId val="135720960"/>
      </c:barChart>
      <c:catAx>
        <c:axId val="135715072"/>
        <c:scaling>
          <c:orientation val="minMax"/>
        </c:scaling>
        <c:delete val="0"/>
        <c:axPos val="b"/>
        <c:numFmt formatCode="General" sourceLinked="1"/>
        <c:majorTickMark val="none"/>
        <c:minorTickMark val="none"/>
        <c:tickLblPos val="nextTo"/>
        <c:crossAx val="135720960"/>
        <c:crosses val="autoZero"/>
        <c:auto val="1"/>
        <c:lblAlgn val="ctr"/>
        <c:lblOffset val="100"/>
        <c:noMultiLvlLbl val="0"/>
      </c:catAx>
      <c:valAx>
        <c:axId val="135720960"/>
        <c:scaling>
          <c:orientation val="minMax"/>
        </c:scaling>
        <c:delete val="1"/>
        <c:axPos val="l"/>
        <c:numFmt formatCode="General" sourceLinked="1"/>
        <c:majorTickMark val="out"/>
        <c:minorTickMark val="none"/>
        <c:tickLblPos val="nextTo"/>
        <c:crossAx val="135715072"/>
        <c:crosses val="autoZero"/>
        <c:crossBetween val="between"/>
      </c:valAx>
    </c:plotArea>
    <c:legend>
      <c:legendPos val="t"/>
      <c:layout>
        <c:manualLayout>
          <c:xMode val="edge"/>
          <c:yMode val="edge"/>
          <c:x val="0.13544685039370077"/>
          <c:y val="0.86562518226888308"/>
          <c:w val="0.76799518810148726"/>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mn-MN" sz="1400" b="1" i="0" u="none" strike="noStrike" baseline="0">
                <a:effectLst/>
              </a:rPr>
              <a:t>Эхний </a:t>
            </a:r>
            <a:r>
              <a:rPr lang="en-US" sz="1400" b="1" i="0" u="none" strike="noStrike" baseline="0">
                <a:effectLst/>
              </a:rPr>
              <a:t>8</a:t>
            </a:r>
            <a:r>
              <a:rPr lang="mn-MN" sz="1400" b="1" i="0" u="none" strike="noStrike" baseline="0">
                <a:effectLst/>
              </a:rPr>
              <a:t> сарын байдлаар бүртгэгдсэн гэмт хэргийн тоо, гэмт хэрэгт холбогдсон хүмүүс</a:t>
            </a:r>
            <a:endParaRPr lang="en-US" sz="1400"/>
          </a:p>
        </c:rich>
      </c:tx>
      <c:layout/>
      <c:overlay val="0"/>
    </c:title>
    <c:autoTitleDeleted val="0"/>
    <c:plotArea>
      <c:layout>
        <c:manualLayout>
          <c:layoutTarget val="inner"/>
          <c:xMode val="edge"/>
          <c:yMode val="edge"/>
          <c:x val="3.9080459770114942E-2"/>
          <c:y val="0.30220271402244936"/>
          <c:w val="0.94942528735632181"/>
          <c:h val="0.43843993968839001"/>
        </c:manualLayout>
      </c:layout>
      <c:barChart>
        <c:barDir val="col"/>
        <c:grouping val="clustered"/>
        <c:varyColors val="0"/>
        <c:ser>
          <c:idx val="0"/>
          <c:order val="0"/>
          <c:tx>
            <c:strRef>
              <c:f>'gemt hereg'!$D$33</c:f>
              <c:strCache>
                <c:ptCount val="1"/>
                <c:pt idx="0">
                  <c:v>Íèéò ãýìò õýðýã</c:v>
                </c:pt>
              </c:strCache>
            </c:strRef>
          </c:tx>
          <c:invertIfNegative val="0"/>
          <c:cat>
            <c:numRef>
              <c:f>'gemt hereg'!$B$34:$C$39</c:f>
              <c:numCache>
                <c:formatCode>General</c:formatCode>
                <c:ptCount val="5"/>
                <c:pt idx="0">
                  <c:v>2011</c:v>
                </c:pt>
                <c:pt idx="1">
                  <c:v>2012</c:v>
                </c:pt>
                <c:pt idx="2">
                  <c:v>2013</c:v>
                </c:pt>
                <c:pt idx="3">
                  <c:v>2014</c:v>
                </c:pt>
                <c:pt idx="4">
                  <c:v>2015</c:v>
                </c:pt>
              </c:numCache>
            </c:numRef>
          </c:cat>
          <c:val>
            <c:numRef>
              <c:f>'gemt hereg'!$D$34:$D$39</c:f>
              <c:numCache>
                <c:formatCode>General</c:formatCode>
                <c:ptCount val="5"/>
                <c:pt idx="0">
                  <c:v>326</c:v>
                </c:pt>
                <c:pt idx="1">
                  <c:v>358</c:v>
                </c:pt>
                <c:pt idx="2">
                  <c:v>372</c:v>
                </c:pt>
                <c:pt idx="3">
                  <c:v>467</c:v>
                </c:pt>
                <c:pt idx="4">
                  <c:v>530</c:v>
                </c:pt>
              </c:numCache>
            </c:numRef>
          </c:val>
        </c:ser>
        <c:ser>
          <c:idx val="1"/>
          <c:order val="1"/>
          <c:tx>
            <c:strRef>
              <c:f>'gemt hereg'!$E$33</c:f>
              <c:strCache>
                <c:ptCount val="1"/>
                <c:pt idx="0">
                  <c:v>Ãýìò õýðýãò õîëáîãäñîí õ¿í</c:v>
                </c:pt>
              </c:strCache>
            </c:strRef>
          </c:tx>
          <c:invertIfNegative val="0"/>
          <c:cat>
            <c:numRef>
              <c:f>'gemt hereg'!$B$34:$C$39</c:f>
              <c:numCache>
                <c:formatCode>General</c:formatCode>
                <c:ptCount val="5"/>
                <c:pt idx="0">
                  <c:v>2011</c:v>
                </c:pt>
                <c:pt idx="1">
                  <c:v>2012</c:v>
                </c:pt>
                <c:pt idx="2">
                  <c:v>2013</c:v>
                </c:pt>
                <c:pt idx="3">
                  <c:v>2014</c:v>
                </c:pt>
                <c:pt idx="4">
                  <c:v>2015</c:v>
                </c:pt>
              </c:numCache>
            </c:numRef>
          </c:cat>
          <c:val>
            <c:numRef>
              <c:f>'gemt hereg'!$E$34:$E$39</c:f>
              <c:numCache>
                <c:formatCode>General</c:formatCode>
                <c:ptCount val="5"/>
                <c:pt idx="0">
                  <c:v>371</c:v>
                </c:pt>
                <c:pt idx="1">
                  <c:v>323</c:v>
                </c:pt>
                <c:pt idx="2">
                  <c:v>310</c:v>
                </c:pt>
                <c:pt idx="3">
                  <c:v>403</c:v>
                </c:pt>
                <c:pt idx="4">
                  <c:v>489</c:v>
                </c:pt>
              </c:numCache>
            </c:numRef>
          </c:val>
        </c:ser>
        <c:dLbls>
          <c:showLegendKey val="0"/>
          <c:showVal val="1"/>
          <c:showCatName val="0"/>
          <c:showSerName val="0"/>
          <c:showPercent val="0"/>
          <c:showBubbleSize val="0"/>
        </c:dLbls>
        <c:gapWidth val="150"/>
        <c:overlap val="-25"/>
        <c:axId val="94925568"/>
        <c:axId val="94927104"/>
      </c:barChart>
      <c:catAx>
        <c:axId val="94925568"/>
        <c:scaling>
          <c:orientation val="minMax"/>
        </c:scaling>
        <c:delete val="0"/>
        <c:axPos val="b"/>
        <c:numFmt formatCode="General" sourceLinked="1"/>
        <c:majorTickMark val="none"/>
        <c:minorTickMark val="none"/>
        <c:tickLblPos val="nextTo"/>
        <c:crossAx val="94927104"/>
        <c:crosses val="autoZero"/>
        <c:auto val="1"/>
        <c:lblAlgn val="ctr"/>
        <c:lblOffset val="100"/>
        <c:noMultiLvlLbl val="0"/>
      </c:catAx>
      <c:valAx>
        <c:axId val="94927104"/>
        <c:scaling>
          <c:orientation val="minMax"/>
        </c:scaling>
        <c:delete val="1"/>
        <c:axPos val="l"/>
        <c:numFmt formatCode="General" sourceLinked="1"/>
        <c:majorTickMark val="none"/>
        <c:minorTickMark val="none"/>
        <c:tickLblPos val="nextTo"/>
        <c:crossAx val="94925568"/>
        <c:crosses val="autoZero"/>
        <c:crossBetween val="between"/>
      </c:valAx>
    </c:plotArea>
    <c:legend>
      <c:legendPos val="t"/>
      <c:layout>
        <c:manualLayout>
          <c:xMode val="edge"/>
          <c:yMode val="edge"/>
          <c:x val="0.22228871391076116"/>
          <c:y val="0.86354609929078008"/>
          <c:w val="0.61059480495972485"/>
          <c:h val="9.6812643100463502E-2"/>
        </c:manualLayout>
      </c:layout>
      <c:overlay val="0"/>
    </c:legend>
    <c:plotVisOnly val="1"/>
    <c:dispBlanksAs val="gap"/>
    <c:showDLblsOverMax val="0"/>
  </c:chart>
  <c:txPr>
    <a:bodyPr/>
    <a:lstStyle/>
    <a:p>
      <a:pPr algn="ctr">
        <a:defRPr>
          <a:latin typeface="Arial" pitchFamily="34" charset="0"/>
          <a:cs typeface="Arial" pitchFamily="34" charset="0"/>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mn-MN" sz="1400" b="1" i="0" baseline="0">
                <a:effectLst/>
                <a:latin typeface="Arial" pitchFamily="34" charset="0"/>
                <a:cs typeface="Arial" pitchFamily="34" charset="0"/>
              </a:rPr>
              <a:t>Гэмт хэргийн улмаас гэмтсэн, нас барсан хүний тоо, жил бүрийн эхний 8 сарын байдлаар</a:t>
            </a:r>
            <a:endParaRPr lang="en-US" sz="1400">
              <a:effectLst/>
              <a:latin typeface="Arial" pitchFamily="34" charset="0"/>
              <a:cs typeface="Arial" pitchFamily="34" charset="0"/>
            </a:endParaRPr>
          </a:p>
        </c:rich>
      </c:tx>
      <c:layout/>
      <c:overlay val="0"/>
    </c:title>
    <c:autoTitleDeleted val="0"/>
    <c:plotArea>
      <c:layout>
        <c:manualLayout>
          <c:layoutTarget val="inner"/>
          <c:xMode val="edge"/>
          <c:yMode val="edge"/>
          <c:x val="0.05"/>
          <c:y val="0.35651829979585881"/>
          <c:w val="0.93888888888888888"/>
          <c:h val="0.4117610819480898"/>
        </c:manualLayout>
      </c:layout>
      <c:barChart>
        <c:barDir val="col"/>
        <c:grouping val="clustered"/>
        <c:varyColors val="0"/>
        <c:ser>
          <c:idx val="0"/>
          <c:order val="0"/>
          <c:tx>
            <c:strRef>
              <c:f>'gemt hereg'!$O$11</c:f>
              <c:strCache>
                <c:ptCount val="1"/>
                <c:pt idx="0">
                  <c:v>Нас барсан</c:v>
                </c:pt>
              </c:strCache>
            </c:strRef>
          </c:tx>
          <c:invertIfNegative val="0"/>
          <c:cat>
            <c:numRef>
              <c:f>'gemt hereg'!$N$12:$N$16</c:f>
              <c:numCache>
                <c:formatCode>General</c:formatCode>
                <c:ptCount val="5"/>
                <c:pt idx="0">
                  <c:v>2011</c:v>
                </c:pt>
                <c:pt idx="1">
                  <c:v>2012</c:v>
                </c:pt>
                <c:pt idx="2">
                  <c:v>2013</c:v>
                </c:pt>
                <c:pt idx="3">
                  <c:v>2014</c:v>
                </c:pt>
                <c:pt idx="4">
                  <c:v>2015</c:v>
                </c:pt>
              </c:numCache>
            </c:numRef>
          </c:cat>
          <c:val>
            <c:numRef>
              <c:f>'gemt hereg'!$O$12:$O$16</c:f>
              <c:numCache>
                <c:formatCode>General</c:formatCode>
                <c:ptCount val="5"/>
                <c:pt idx="0">
                  <c:v>19</c:v>
                </c:pt>
                <c:pt idx="1">
                  <c:v>32</c:v>
                </c:pt>
                <c:pt idx="2">
                  <c:v>16</c:v>
                </c:pt>
                <c:pt idx="3">
                  <c:v>34</c:v>
                </c:pt>
                <c:pt idx="4">
                  <c:v>34</c:v>
                </c:pt>
              </c:numCache>
            </c:numRef>
          </c:val>
        </c:ser>
        <c:ser>
          <c:idx val="1"/>
          <c:order val="1"/>
          <c:tx>
            <c:strRef>
              <c:f>'gemt hereg'!$P$11</c:f>
              <c:strCache>
                <c:ptCount val="1"/>
                <c:pt idx="0">
                  <c:v>Гэмтсэн</c:v>
                </c:pt>
              </c:strCache>
            </c:strRef>
          </c:tx>
          <c:invertIfNegative val="0"/>
          <c:cat>
            <c:numRef>
              <c:f>'gemt hereg'!$N$12:$N$16</c:f>
              <c:numCache>
                <c:formatCode>General</c:formatCode>
                <c:ptCount val="5"/>
                <c:pt idx="0">
                  <c:v>2011</c:v>
                </c:pt>
                <c:pt idx="1">
                  <c:v>2012</c:v>
                </c:pt>
                <c:pt idx="2">
                  <c:v>2013</c:v>
                </c:pt>
                <c:pt idx="3">
                  <c:v>2014</c:v>
                </c:pt>
                <c:pt idx="4">
                  <c:v>2015</c:v>
                </c:pt>
              </c:numCache>
            </c:numRef>
          </c:cat>
          <c:val>
            <c:numRef>
              <c:f>'gemt hereg'!$P$12:$P$16</c:f>
              <c:numCache>
                <c:formatCode>General</c:formatCode>
                <c:ptCount val="5"/>
                <c:pt idx="0">
                  <c:v>108</c:v>
                </c:pt>
                <c:pt idx="1">
                  <c:v>118</c:v>
                </c:pt>
                <c:pt idx="2">
                  <c:v>117</c:v>
                </c:pt>
                <c:pt idx="3">
                  <c:v>158</c:v>
                </c:pt>
                <c:pt idx="4">
                  <c:v>166</c:v>
                </c:pt>
              </c:numCache>
            </c:numRef>
          </c:val>
        </c:ser>
        <c:dLbls>
          <c:showLegendKey val="0"/>
          <c:showVal val="1"/>
          <c:showCatName val="0"/>
          <c:showSerName val="0"/>
          <c:showPercent val="0"/>
          <c:showBubbleSize val="0"/>
        </c:dLbls>
        <c:gapWidth val="150"/>
        <c:overlap val="-25"/>
        <c:axId val="95408128"/>
        <c:axId val="95409664"/>
      </c:barChart>
      <c:catAx>
        <c:axId val="95408128"/>
        <c:scaling>
          <c:orientation val="minMax"/>
        </c:scaling>
        <c:delete val="0"/>
        <c:axPos val="b"/>
        <c:numFmt formatCode="General" sourceLinked="1"/>
        <c:majorTickMark val="none"/>
        <c:minorTickMark val="none"/>
        <c:tickLblPos val="nextTo"/>
        <c:crossAx val="95409664"/>
        <c:crosses val="autoZero"/>
        <c:auto val="1"/>
        <c:lblAlgn val="ctr"/>
        <c:lblOffset val="100"/>
        <c:noMultiLvlLbl val="0"/>
      </c:catAx>
      <c:valAx>
        <c:axId val="95409664"/>
        <c:scaling>
          <c:orientation val="minMax"/>
        </c:scaling>
        <c:delete val="1"/>
        <c:axPos val="l"/>
        <c:numFmt formatCode="General" sourceLinked="1"/>
        <c:majorTickMark val="out"/>
        <c:minorTickMark val="none"/>
        <c:tickLblPos val="nextTo"/>
        <c:crossAx val="95408128"/>
        <c:crosses val="autoZero"/>
        <c:crossBetween val="between"/>
      </c:valAx>
    </c:plotArea>
    <c:legend>
      <c:legendPos val="t"/>
      <c:layout>
        <c:manualLayout>
          <c:xMode val="edge"/>
          <c:yMode val="edge"/>
          <c:x val="0.32903499562554683"/>
          <c:y val="0.88854184893554977"/>
          <c:w val="0.34193000874890639"/>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mn-MN" sz="1800" b="1" i="0" baseline="0">
                <a:effectLst/>
              </a:rPr>
              <a:t>Бүртгэгдсэн гэмт хэргийн тоо жил бүрийн эхний 8 сарын байдлаар</a:t>
            </a:r>
            <a:endParaRPr lang="en-US">
              <a:effectLst/>
            </a:endParaRPr>
          </a:p>
        </c:rich>
      </c:tx>
      <c:layout/>
      <c:overlay val="0"/>
    </c:title>
    <c:autoTitleDeleted val="0"/>
    <c:plotArea>
      <c:layout>
        <c:manualLayout>
          <c:layoutTarget val="inner"/>
          <c:xMode val="edge"/>
          <c:yMode val="edge"/>
          <c:x val="4.7222222222222221E-2"/>
          <c:y val="0.26857976086322549"/>
          <c:w val="0.93888888888888888"/>
          <c:h val="0.52747739865850107"/>
        </c:manualLayout>
      </c:layout>
      <c:barChart>
        <c:barDir val="col"/>
        <c:grouping val="clustered"/>
        <c:varyColors val="0"/>
        <c:ser>
          <c:idx val="0"/>
          <c:order val="0"/>
          <c:tx>
            <c:strRef>
              <c:f>'gemt hereg'!$M$33</c:f>
              <c:strCache>
                <c:ptCount val="1"/>
                <c:pt idx="0">
                  <c:v>Íèéò ãýìò õýðýã</c:v>
                </c:pt>
              </c:strCache>
            </c:strRef>
          </c:tx>
          <c:invertIfNegative val="0"/>
          <c:cat>
            <c:numRef>
              <c:f>'gemt hereg'!$L$34:$L$39</c:f>
              <c:numCache>
                <c:formatCode>General</c:formatCode>
                <c:ptCount val="5"/>
                <c:pt idx="0">
                  <c:v>2011</c:v>
                </c:pt>
                <c:pt idx="1">
                  <c:v>2012</c:v>
                </c:pt>
                <c:pt idx="2">
                  <c:v>2013</c:v>
                </c:pt>
                <c:pt idx="3">
                  <c:v>2014</c:v>
                </c:pt>
                <c:pt idx="4">
                  <c:v>2015</c:v>
                </c:pt>
              </c:numCache>
            </c:numRef>
          </c:cat>
          <c:val>
            <c:numRef>
              <c:f>'gemt hereg'!$M$34:$M$39</c:f>
              <c:numCache>
                <c:formatCode>General</c:formatCode>
                <c:ptCount val="5"/>
                <c:pt idx="0">
                  <c:v>326</c:v>
                </c:pt>
                <c:pt idx="1">
                  <c:v>358</c:v>
                </c:pt>
                <c:pt idx="2">
                  <c:v>372</c:v>
                </c:pt>
                <c:pt idx="3">
                  <c:v>467</c:v>
                </c:pt>
                <c:pt idx="4">
                  <c:v>530</c:v>
                </c:pt>
              </c:numCache>
            </c:numRef>
          </c:val>
        </c:ser>
        <c:dLbls>
          <c:showLegendKey val="0"/>
          <c:showVal val="1"/>
          <c:showCatName val="0"/>
          <c:showSerName val="0"/>
          <c:showPercent val="0"/>
          <c:showBubbleSize val="0"/>
        </c:dLbls>
        <c:gapWidth val="150"/>
        <c:overlap val="-25"/>
        <c:axId val="96819072"/>
        <c:axId val="96820608"/>
      </c:barChart>
      <c:catAx>
        <c:axId val="96819072"/>
        <c:scaling>
          <c:orientation val="minMax"/>
        </c:scaling>
        <c:delete val="0"/>
        <c:axPos val="b"/>
        <c:numFmt formatCode="General" sourceLinked="1"/>
        <c:majorTickMark val="none"/>
        <c:minorTickMark val="none"/>
        <c:tickLblPos val="nextTo"/>
        <c:crossAx val="96820608"/>
        <c:crosses val="autoZero"/>
        <c:auto val="1"/>
        <c:lblAlgn val="ctr"/>
        <c:lblOffset val="100"/>
        <c:noMultiLvlLbl val="0"/>
      </c:catAx>
      <c:valAx>
        <c:axId val="96820608"/>
        <c:scaling>
          <c:orientation val="minMax"/>
        </c:scaling>
        <c:delete val="1"/>
        <c:axPos val="l"/>
        <c:numFmt formatCode="General" sourceLinked="1"/>
        <c:majorTickMark val="out"/>
        <c:minorTickMark val="none"/>
        <c:tickLblPos val="nextTo"/>
        <c:crossAx val="96819072"/>
        <c:crosses val="autoZero"/>
        <c:crossBetween val="between"/>
      </c:valAx>
    </c:plotArea>
    <c:legend>
      <c:legendPos val="t"/>
      <c:layout>
        <c:manualLayout>
          <c:xMode val="edge"/>
          <c:yMode val="edge"/>
          <c:x val="0.3613204286964129"/>
          <c:y val="0.8979166666666667"/>
          <c:w val="0.27735914260717409"/>
          <c:h val="7.8996427529892096E-2"/>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mn-MN" sz="1800" b="1" i="0" baseline="0">
                <a:effectLst/>
              </a:rPr>
              <a:t>Эхний 7 сарын байдлаар бүртгэгдсэн гэмт хэргийн тоо, гэмт хэрэгт холбогдсон хүмүүс, гэмт хэрэгт холбогдогчид</a:t>
            </a:r>
            <a:endParaRPr lang="en-US">
              <a:effectLst/>
            </a:endParaRPr>
          </a:p>
        </c:rich>
      </c:tx>
      <c:layout/>
      <c:overlay val="0"/>
    </c:title>
    <c:autoTitleDeleted val="0"/>
    <c:plotArea>
      <c:layout>
        <c:manualLayout>
          <c:layoutTarget val="inner"/>
          <c:xMode val="edge"/>
          <c:yMode val="edge"/>
          <c:x val="2.472952086553323E-2"/>
          <c:y val="0.19471274424030333"/>
          <c:w val="0.95466254507985571"/>
          <c:h val="0.57819626713327499"/>
        </c:manualLayout>
      </c:layout>
      <c:barChart>
        <c:barDir val="col"/>
        <c:grouping val="clustered"/>
        <c:varyColors val="0"/>
        <c:ser>
          <c:idx val="0"/>
          <c:order val="0"/>
          <c:tx>
            <c:strRef>
              <c:f>'gemt hereg'!$D$33</c:f>
              <c:strCache>
                <c:ptCount val="1"/>
                <c:pt idx="0">
                  <c:v>Íèéò ãýìò õýðýã</c:v>
                </c:pt>
              </c:strCache>
            </c:strRef>
          </c:tx>
          <c:invertIfNegative val="0"/>
          <c:cat>
            <c:numRef>
              <c:f>'gemt hereg'!$B$34:$C$39</c:f>
              <c:numCache>
                <c:formatCode>General</c:formatCode>
                <c:ptCount val="5"/>
                <c:pt idx="0">
                  <c:v>2011</c:v>
                </c:pt>
                <c:pt idx="1">
                  <c:v>2012</c:v>
                </c:pt>
                <c:pt idx="2">
                  <c:v>2013</c:v>
                </c:pt>
                <c:pt idx="3">
                  <c:v>2014</c:v>
                </c:pt>
                <c:pt idx="4">
                  <c:v>2015</c:v>
                </c:pt>
              </c:numCache>
            </c:numRef>
          </c:cat>
          <c:val>
            <c:numRef>
              <c:f>'gemt hereg'!$D$34:$D$39</c:f>
              <c:numCache>
                <c:formatCode>General</c:formatCode>
                <c:ptCount val="5"/>
                <c:pt idx="0">
                  <c:v>326</c:v>
                </c:pt>
                <c:pt idx="1">
                  <c:v>358</c:v>
                </c:pt>
                <c:pt idx="2">
                  <c:v>372</c:v>
                </c:pt>
                <c:pt idx="3">
                  <c:v>467</c:v>
                </c:pt>
                <c:pt idx="4">
                  <c:v>530</c:v>
                </c:pt>
              </c:numCache>
            </c:numRef>
          </c:val>
        </c:ser>
        <c:ser>
          <c:idx val="1"/>
          <c:order val="1"/>
          <c:tx>
            <c:strRef>
              <c:f>'gemt hereg'!$E$33</c:f>
              <c:strCache>
                <c:ptCount val="1"/>
                <c:pt idx="0">
                  <c:v>Ãýìò õýðýãò õîëáîãäñîí õ¿í</c:v>
                </c:pt>
              </c:strCache>
            </c:strRef>
          </c:tx>
          <c:invertIfNegative val="0"/>
          <c:cat>
            <c:numRef>
              <c:f>'gemt hereg'!$B$34:$C$39</c:f>
              <c:numCache>
                <c:formatCode>General</c:formatCode>
                <c:ptCount val="5"/>
                <c:pt idx="0">
                  <c:v>2011</c:v>
                </c:pt>
                <c:pt idx="1">
                  <c:v>2012</c:v>
                </c:pt>
                <c:pt idx="2">
                  <c:v>2013</c:v>
                </c:pt>
                <c:pt idx="3">
                  <c:v>2014</c:v>
                </c:pt>
                <c:pt idx="4">
                  <c:v>2015</c:v>
                </c:pt>
              </c:numCache>
            </c:numRef>
          </c:cat>
          <c:val>
            <c:numRef>
              <c:f>'gemt hereg'!$E$34:$E$39</c:f>
              <c:numCache>
                <c:formatCode>General</c:formatCode>
                <c:ptCount val="5"/>
                <c:pt idx="0">
                  <c:v>371</c:v>
                </c:pt>
                <c:pt idx="1">
                  <c:v>323</c:v>
                </c:pt>
                <c:pt idx="2">
                  <c:v>310</c:v>
                </c:pt>
                <c:pt idx="3">
                  <c:v>403</c:v>
                </c:pt>
                <c:pt idx="4">
                  <c:v>489</c:v>
                </c:pt>
              </c:numCache>
            </c:numRef>
          </c:val>
        </c:ser>
        <c:ser>
          <c:idx val="2"/>
          <c:order val="2"/>
          <c:tx>
            <c:strRef>
              <c:f>'gemt hereg'!$F$33</c:f>
              <c:strCache>
                <c:ptCount val="1"/>
                <c:pt idx="0">
                  <c:v>Ажил сургуульгүй хүмүүсийн үйлдсэн хэрэг</c:v>
                </c:pt>
              </c:strCache>
            </c:strRef>
          </c:tx>
          <c:invertIfNegative val="0"/>
          <c:cat>
            <c:numRef>
              <c:f>'gemt hereg'!$B$34:$C$39</c:f>
              <c:numCache>
                <c:formatCode>General</c:formatCode>
                <c:ptCount val="5"/>
                <c:pt idx="0">
                  <c:v>2011</c:v>
                </c:pt>
                <c:pt idx="1">
                  <c:v>2012</c:v>
                </c:pt>
                <c:pt idx="2">
                  <c:v>2013</c:v>
                </c:pt>
                <c:pt idx="3">
                  <c:v>2014</c:v>
                </c:pt>
                <c:pt idx="4">
                  <c:v>2015</c:v>
                </c:pt>
              </c:numCache>
            </c:numRef>
          </c:cat>
          <c:val>
            <c:numRef>
              <c:f>'gemt hereg'!$F$34:$F$39</c:f>
              <c:numCache>
                <c:formatCode>General</c:formatCode>
                <c:ptCount val="5"/>
                <c:pt idx="0">
                  <c:v>191</c:v>
                </c:pt>
                <c:pt idx="1">
                  <c:v>119</c:v>
                </c:pt>
                <c:pt idx="2">
                  <c:v>161</c:v>
                </c:pt>
                <c:pt idx="3">
                  <c:v>184</c:v>
                </c:pt>
                <c:pt idx="4">
                  <c:v>190</c:v>
                </c:pt>
              </c:numCache>
            </c:numRef>
          </c:val>
        </c:ser>
        <c:dLbls>
          <c:showLegendKey val="0"/>
          <c:showVal val="1"/>
          <c:showCatName val="0"/>
          <c:showSerName val="0"/>
          <c:showPercent val="0"/>
          <c:showBubbleSize val="0"/>
        </c:dLbls>
        <c:gapWidth val="150"/>
        <c:overlap val="-25"/>
        <c:axId val="135362816"/>
        <c:axId val="135368704"/>
      </c:barChart>
      <c:catAx>
        <c:axId val="135362816"/>
        <c:scaling>
          <c:orientation val="minMax"/>
        </c:scaling>
        <c:delete val="0"/>
        <c:axPos val="b"/>
        <c:numFmt formatCode="General" sourceLinked="1"/>
        <c:majorTickMark val="none"/>
        <c:minorTickMark val="none"/>
        <c:tickLblPos val="nextTo"/>
        <c:crossAx val="135368704"/>
        <c:crosses val="autoZero"/>
        <c:auto val="1"/>
        <c:lblAlgn val="ctr"/>
        <c:lblOffset val="100"/>
        <c:noMultiLvlLbl val="0"/>
      </c:catAx>
      <c:valAx>
        <c:axId val="135368704"/>
        <c:scaling>
          <c:orientation val="minMax"/>
        </c:scaling>
        <c:delete val="1"/>
        <c:axPos val="l"/>
        <c:numFmt formatCode="General" sourceLinked="1"/>
        <c:majorTickMark val="out"/>
        <c:minorTickMark val="none"/>
        <c:tickLblPos val="nextTo"/>
        <c:crossAx val="135362816"/>
        <c:crosses val="autoZero"/>
        <c:crossBetween val="between"/>
      </c:valAx>
    </c:plotArea>
    <c:legend>
      <c:legendPos val="t"/>
      <c:layout>
        <c:manualLayout>
          <c:xMode val="edge"/>
          <c:yMode val="edge"/>
          <c:x val="5.0000040566799318E-2"/>
          <c:y val="0.87951407115777192"/>
          <c:w val="0.8999999188664014"/>
          <c:h val="7.8996427529892096E-2"/>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Mon"/>
                <a:ea typeface="Arial Mon"/>
                <a:cs typeface="Arial Mon"/>
              </a:defRPr>
            </a:pPr>
            <a:r>
              <a:rPr lang="mn-MN"/>
              <a:t>Тєл бойжилт</a:t>
            </a:r>
          </a:p>
        </c:rich>
      </c:tx>
      <c:layout/>
      <c:overlay val="0"/>
      <c:spPr>
        <a:noFill/>
        <a:ln w="25400">
          <a:noFill/>
        </a:ln>
      </c:spPr>
    </c:title>
    <c:autoTitleDeleted val="0"/>
    <c:plotArea>
      <c:layout/>
      <c:scatterChart>
        <c:scatterStyle val="lineMarker"/>
        <c:varyColors val="0"/>
        <c:ser>
          <c:idx val="0"/>
          <c:order val="0"/>
          <c:tx>
            <c:strRef>
              <c:f>hor!#REF!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hor!$D$30:$G$30</c:f>
              <c:numCache>
                <c:formatCode>General</c:formatCode>
                <c:ptCount val="4"/>
                <c:pt idx="0">
                  <c:v>2012</c:v>
                </c:pt>
                <c:pt idx="1">
                  <c:v>2013</c:v>
                </c:pt>
                <c:pt idx="2">
                  <c:v>2014</c:v>
                </c:pt>
                <c:pt idx="3">
                  <c:v>2015</c:v>
                </c:pt>
              </c:numCache>
            </c:numRef>
          </c:xVal>
          <c:yVal>
            <c:numRef>
              <c:f>hor!$D$31:$G$31</c:f>
              <c:numCache>
                <c:formatCode>0.0</c:formatCode>
                <c:ptCount val="4"/>
                <c:pt idx="0">
                  <c:v>24.5</c:v>
                </c:pt>
                <c:pt idx="1">
                  <c:v>84.6</c:v>
                </c:pt>
                <c:pt idx="2">
                  <c:v>12.7</c:v>
                </c:pt>
                <c:pt idx="3" formatCode="General">
                  <c:v>19.5</c:v>
                </c:pt>
              </c:numCache>
            </c:numRef>
          </c:yVal>
          <c:smooth val="0"/>
        </c:ser>
        <c:ser>
          <c:idx val="1"/>
          <c:order val="1"/>
          <c:tx>
            <c:strRef>
              <c:f>hor!#REF!</c:f>
              <c:strCache>
                <c:ptCount val="1"/>
                <c:pt idx="0">
                  <c:v>#REF!</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xVal>
            <c:numRef>
              <c:f>hor!$D$30:$G$30</c:f>
              <c:numCache>
                <c:formatCode>General</c:formatCode>
                <c:ptCount val="4"/>
                <c:pt idx="0">
                  <c:v>2012</c:v>
                </c:pt>
                <c:pt idx="1">
                  <c:v>2013</c:v>
                </c:pt>
                <c:pt idx="2">
                  <c:v>2014</c:v>
                </c:pt>
                <c:pt idx="3">
                  <c:v>2015</c:v>
                </c:pt>
              </c:numCache>
            </c:numRef>
          </c:xVal>
          <c:yVal>
            <c:numRef>
              <c:f>hor!$D$32:$G$32</c:f>
              <c:numCache>
                <c:formatCode>0.0</c:formatCode>
                <c:ptCount val="4"/>
                <c:pt idx="0">
                  <c:v>2E-3</c:v>
                </c:pt>
                <c:pt idx="1">
                  <c:v>0.01</c:v>
                </c:pt>
                <c:pt idx="2">
                  <c:v>0.01</c:v>
                </c:pt>
                <c:pt idx="3" formatCode="General">
                  <c:v>0.03</c:v>
                </c:pt>
              </c:numCache>
            </c:numRef>
          </c:yVal>
          <c:smooth val="0"/>
        </c:ser>
        <c:ser>
          <c:idx val="2"/>
          <c:order val="2"/>
          <c:tx>
            <c:strRef>
              <c:f>hor!#REF!</c:f>
              <c:strCache>
                <c:ptCount val="1"/>
                <c:pt idx="0">
                  <c:v>#REF!</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xVal>
            <c:numRef>
              <c:f>hor!$D$30:$G$30</c:f>
              <c:numCache>
                <c:formatCode>General</c:formatCode>
                <c:ptCount val="4"/>
                <c:pt idx="0">
                  <c:v>2012</c:v>
                </c:pt>
                <c:pt idx="1">
                  <c:v>2013</c:v>
                </c:pt>
                <c:pt idx="2">
                  <c:v>2014</c:v>
                </c:pt>
                <c:pt idx="3">
                  <c:v>2015</c:v>
                </c:pt>
              </c:numCache>
            </c:numRef>
          </c:xVal>
          <c:yVal>
            <c:numRef>
              <c:f>hor!$D$33:$G$33</c:f>
              <c:numCache>
                <c:formatCode>0.0</c:formatCode>
                <c:ptCount val="4"/>
                <c:pt idx="0">
                  <c:v>1.4</c:v>
                </c:pt>
                <c:pt idx="1">
                  <c:v>2.6</c:v>
                </c:pt>
                <c:pt idx="2">
                  <c:v>0.8</c:v>
                </c:pt>
                <c:pt idx="3" formatCode="General">
                  <c:v>1.3</c:v>
                </c:pt>
              </c:numCache>
            </c:numRef>
          </c:yVal>
          <c:smooth val="0"/>
        </c:ser>
        <c:ser>
          <c:idx val="3"/>
          <c:order val="3"/>
          <c:tx>
            <c:strRef>
              <c:f>hor!#REF!</c:f>
              <c:strCache>
                <c:ptCount val="1"/>
                <c:pt idx="0">
                  <c:v>#REF!</c:v>
                </c:pt>
              </c:strCache>
            </c:strRef>
          </c:tx>
          <c:spPr>
            <a:ln w="12700">
              <a:solidFill>
                <a:srgbClr val="00FFFF"/>
              </a:solidFill>
              <a:prstDash val="solid"/>
            </a:ln>
          </c:spPr>
          <c:marker>
            <c:symbol val="x"/>
            <c:size val="5"/>
            <c:spPr>
              <a:noFill/>
              <a:ln>
                <a:solidFill>
                  <a:srgbClr val="00FFFF"/>
                </a:solidFill>
                <a:prstDash val="solid"/>
              </a:ln>
            </c:spPr>
          </c:marker>
          <c:xVal>
            <c:numRef>
              <c:f>hor!$D$30:$G$30</c:f>
              <c:numCache>
                <c:formatCode>General</c:formatCode>
                <c:ptCount val="4"/>
                <c:pt idx="0">
                  <c:v>2012</c:v>
                </c:pt>
                <c:pt idx="1">
                  <c:v>2013</c:v>
                </c:pt>
                <c:pt idx="2">
                  <c:v>2014</c:v>
                </c:pt>
                <c:pt idx="3">
                  <c:v>2015</c:v>
                </c:pt>
              </c:numCache>
            </c:numRef>
          </c:xVal>
          <c:yVal>
            <c:numRef>
              <c:f>hor!$D$34:$G$34</c:f>
              <c:numCache>
                <c:formatCode>0.0</c:formatCode>
                <c:ptCount val="4"/>
                <c:pt idx="0">
                  <c:v>2.5</c:v>
                </c:pt>
                <c:pt idx="1">
                  <c:v>15.3</c:v>
                </c:pt>
                <c:pt idx="2">
                  <c:v>2.5</c:v>
                </c:pt>
                <c:pt idx="3" formatCode="General">
                  <c:v>1.7</c:v>
                </c:pt>
              </c:numCache>
            </c:numRef>
          </c:yVal>
          <c:smooth val="0"/>
        </c:ser>
        <c:ser>
          <c:idx val="4"/>
          <c:order val="4"/>
          <c:tx>
            <c:strRef>
              <c:f>hor!$D$35</c:f>
              <c:strCache>
                <c:ptCount val="1"/>
                <c:pt idx="0">
                  <c:v>9.5</c:v>
                </c:pt>
              </c:strCache>
            </c:strRef>
          </c:tx>
          <c:spPr>
            <a:ln w="12700">
              <a:solidFill>
                <a:srgbClr val="800080"/>
              </a:solidFill>
              <a:prstDash val="solid"/>
            </a:ln>
          </c:spPr>
          <c:marker>
            <c:symbol val="star"/>
            <c:size val="5"/>
            <c:spPr>
              <a:noFill/>
              <a:ln>
                <a:solidFill>
                  <a:srgbClr val="800080"/>
                </a:solidFill>
                <a:prstDash val="solid"/>
              </a:ln>
            </c:spPr>
          </c:marker>
          <c:xVal>
            <c:numRef>
              <c:f>hor!$D$30:$G$30</c:f>
              <c:numCache>
                <c:formatCode>General</c:formatCode>
                <c:ptCount val="4"/>
                <c:pt idx="0">
                  <c:v>2012</c:v>
                </c:pt>
                <c:pt idx="1">
                  <c:v>2013</c:v>
                </c:pt>
                <c:pt idx="2">
                  <c:v>2014</c:v>
                </c:pt>
                <c:pt idx="3">
                  <c:v>2015</c:v>
                </c:pt>
              </c:numCache>
            </c:numRef>
          </c:xVal>
          <c:yVal>
            <c:numRef>
              <c:f>hor!$F$35:$H$35</c:f>
              <c:numCache>
                <c:formatCode>General</c:formatCode>
                <c:ptCount val="3"/>
                <c:pt idx="0" formatCode="0.0">
                  <c:v>5.5</c:v>
                </c:pt>
                <c:pt idx="1">
                  <c:v>7.1</c:v>
                </c:pt>
              </c:numCache>
            </c:numRef>
          </c:yVal>
          <c:smooth val="0"/>
        </c:ser>
        <c:ser>
          <c:idx val="5"/>
          <c:order val="5"/>
          <c:tx>
            <c:strRef>
              <c:f>hor!#REF!</c:f>
              <c:strCache>
                <c:ptCount val="1"/>
                <c:pt idx="0">
                  <c:v>#REF!</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xVal>
            <c:numRef>
              <c:f>hor!$D$30:$G$30</c:f>
              <c:numCache>
                <c:formatCode>General</c:formatCode>
                <c:ptCount val="4"/>
                <c:pt idx="0">
                  <c:v>2012</c:v>
                </c:pt>
                <c:pt idx="1">
                  <c:v>2013</c:v>
                </c:pt>
                <c:pt idx="2">
                  <c:v>2014</c:v>
                </c:pt>
                <c:pt idx="3">
                  <c:v>2015</c:v>
                </c:pt>
              </c:numCache>
            </c:numRef>
          </c:xVal>
          <c:yVal>
            <c:numRef>
              <c:f>hor!#REF!</c:f>
              <c:numCache>
                <c:formatCode>General</c:formatCode>
                <c:ptCount val="1"/>
                <c:pt idx="0">
                  <c:v>1</c:v>
                </c:pt>
              </c:numCache>
            </c:numRef>
          </c:yVal>
          <c:smooth val="0"/>
        </c:ser>
        <c:dLbls>
          <c:showLegendKey val="0"/>
          <c:showVal val="0"/>
          <c:showCatName val="0"/>
          <c:showSerName val="0"/>
          <c:showPercent val="0"/>
          <c:showBubbleSize val="0"/>
        </c:dLbls>
        <c:axId val="118984064"/>
        <c:axId val="118986624"/>
      </c:scatterChart>
      <c:valAx>
        <c:axId val="118984064"/>
        <c:scaling>
          <c:orientation val="minMax"/>
        </c:scaling>
        <c:delete val="0"/>
        <c:axPos val="b"/>
        <c:title>
          <c:tx>
            <c:rich>
              <a:bodyPr/>
              <a:lstStyle/>
              <a:p>
                <a:pPr>
                  <a:defRPr sz="800" b="1" i="0" u="none" strike="noStrike" baseline="0">
                    <a:solidFill>
                      <a:srgbClr val="000000"/>
                    </a:solidFill>
                    <a:latin typeface="Arial Mon"/>
                    <a:ea typeface="Arial Mon"/>
                    <a:cs typeface="Arial Mon"/>
                  </a:defRPr>
                </a:pPr>
                <a:r>
                  <a:rPr lang="mn-MN"/>
                  <a:t>он</a:t>
                </a:r>
              </a:p>
            </c:rich>
          </c:tx>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Mon"/>
                <a:ea typeface="Arial Mon"/>
                <a:cs typeface="Arial Mon"/>
              </a:defRPr>
            </a:pPr>
            <a:endParaRPr lang="en-US"/>
          </a:p>
        </c:txPr>
        <c:crossAx val="118986624"/>
        <c:crosses val="autoZero"/>
        <c:crossBetween val="midCat"/>
      </c:valAx>
      <c:valAx>
        <c:axId val="118986624"/>
        <c:scaling>
          <c:orientation val="minMax"/>
        </c:scaling>
        <c:delete val="0"/>
        <c:axPos val="l"/>
        <c:title>
          <c:tx>
            <c:rich>
              <a:bodyPr/>
              <a:lstStyle/>
              <a:p>
                <a:pPr>
                  <a:defRPr sz="800" b="1" i="0" u="none" strike="noStrike" baseline="0">
                    <a:solidFill>
                      <a:srgbClr val="000000"/>
                    </a:solidFill>
                    <a:latin typeface="Arial Mon"/>
                    <a:ea typeface="Arial Mon"/>
                    <a:cs typeface="Arial Mon"/>
                  </a:defRPr>
                </a:pPr>
                <a:r>
                  <a:rPr lang="mn-MN"/>
                  <a:t>мян.тол</a:t>
                </a:r>
              </a:p>
            </c:rich>
          </c:tx>
          <c:layout/>
          <c:overlay val="0"/>
          <c:spPr>
            <a:noFill/>
            <a:ln w="25400">
              <a:noFill/>
            </a:ln>
          </c:spPr>
        </c:title>
        <c:numFmt formatCode="0.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Mon"/>
                <a:ea typeface="Arial Mon"/>
                <a:cs typeface="Arial Mon"/>
              </a:defRPr>
            </a:pPr>
            <a:endParaRPr lang="en-US"/>
          </a:p>
        </c:txPr>
        <c:crossAx val="118984064"/>
        <c:crosses val="autoZero"/>
        <c:crossBetween val="midCat"/>
      </c:valAx>
      <c:spPr>
        <a:solidFill>
          <a:srgbClr val="C0C0C0"/>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Mon"/>
              <a:ea typeface="Arial Mon"/>
              <a:cs typeface="Arial Mo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Mon"/>
          <a:ea typeface="Arial Mon"/>
          <a:cs typeface="Arial Mon"/>
        </a:defRPr>
      </a:pPr>
      <a:endParaRPr lang="en-US"/>
    </a:p>
  </c:txPr>
  <c:printSettings>
    <c:headerFooter alignWithMargins="0">
      <c:oddHeader>&amp;A</c:oddHeader>
      <c:oddFooter>Page &amp;P</c:oddFooter>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Mon"/>
                <a:ea typeface="Arial Mon"/>
                <a:cs typeface="Arial Mon"/>
              </a:defRPr>
            </a:pPr>
            <a:r>
              <a:rPr lang="en-US"/>
              <a:t>Òîì ìàëûí õîðîãäîë</a:t>
            </a:r>
          </a:p>
        </c:rich>
      </c:tx>
      <c:layout>
        <c:manualLayout>
          <c:xMode val="edge"/>
          <c:yMode val="edge"/>
          <c:x val="0.35413163806785458"/>
          <c:y val="3.5587270341207351E-2"/>
        </c:manualLayout>
      </c:layout>
      <c:overlay val="0"/>
      <c:spPr>
        <a:noFill/>
        <a:ln w="25400">
          <a:noFill/>
        </a:ln>
      </c:spPr>
    </c:title>
    <c:autoTitleDeleted val="0"/>
    <c:plotArea>
      <c:layout>
        <c:manualLayout>
          <c:layoutTarget val="inner"/>
          <c:xMode val="edge"/>
          <c:yMode val="edge"/>
          <c:x val="0.1163575042158516"/>
          <c:y val="0.18169654325124254"/>
          <c:w val="0.73524451939291735"/>
          <c:h val="0.39466428398577835"/>
        </c:manualLayout>
      </c:layout>
      <c:lineChart>
        <c:grouping val="standard"/>
        <c:varyColors val="0"/>
        <c:ser>
          <c:idx val="0"/>
          <c:order val="0"/>
          <c:tx>
            <c:strRef>
              <c:f>hor!$C$31</c:f>
              <c:strCache>
                <c:ptCount val="1"/>
                <c:pt idx="0">
                  <c:v>á¿ã ä</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hor!$D$30:$G$30</c:f>
              <c:numCache>
                <c:formatCode>General</c:formatCode>
                <c:ptCount val="4"/>
                <c:pt idx="0">
                  <c:v>2012</c:v>
                </c:pt>
                <c:pt idx="1">
                  <c:v>2013</c:v>
                </c:pt>
                <c:pt idx="2">
                  <c:v>2014</c:v>
                </c:pt>
                <c:pt idx="3">
                  <c:v>2015</c:v>
                </c:pt>
              </c:numCache>
            </c:numRef>
          </c:cat>
          <c:val>
            <c:numRef>
              <c:f>hor!$D$31:$G$31</c:f>
              <c:numCache>
                <c:formatCode>0.0</c:formatCode>
                <c:ptCount val="4"/>
                <c:pt idx="0">
                  <c:v>24.5</c:v>
                </c:pt>
                <c:pt idx="1">
                  <c:v>84.6</c:v>
                </c:pt>
                <c:pt idx="2">
                  <c:v>12.7</c:v>
                </c:pt>
                <c:pt idx="3" formatCode="General">
                  <c:v>19.5</c:v>
                </c:pt>
              </c:numCache>
            </c:numRef>
          </c:val>
          <c:smooth val="0"/>
        </c:ser>
        <c:ser>
          <c:idx val="1"/>
          <c:order val="1"/>
          <c:tx>
            <c:strRef>
              <c:f>hor!$C$32</c:f>
              <c:strCache>
                <c:ptCount val="1"/>
                <c:pt idx="0">
                  <c:v>òýìýý</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hor!$D$30:$G$30</c:f>
              <c:numCache>
                <c:formatCode>General</c:formatCode>
                <c:ptCount val="4"/>
                <c:pt idx="0">
                  <c:v>2012</c:v>
                </c:pt>
                <c:pt idx="1">
                  <c:v>2013</c:v>
                </c:pt>
                <c:pt idx="2">
                  <c:v>2014</c:v>
                </c:pt>
                <c:pt idx="3">
                  <c:v>2015</c:v>
                </c:pt>
              </c:numCache>
            </c:numRef>
          </c:cat>
          <c:val>
            <c:numRef>
              <c:f>hor!$D$32:$G$32</c:f>
              <c:numCache>
                <c:formatCode>0.0</c:formatCode>
                <c:ptCount val="4"/>
                <c:pt idx="0">
                  <c:v>2E-3</c:v>
                </c:pt>
                <c:pt idx="1">
                  <c:v>0.01</c:v>
                </c:pt>
                <c:pt idx="2">
                  <c:v>0.01</c:v>
                </c:pt>
                <c:pt idx="3" formatCode="General">
                  <c:v>0.03</c:v>
                </c:pt>
              </c:numCache>
            </c:numRef>
          </c:val>
          <c:smooth val="0"/>
        </c:ser>
        <c:ser>
          <c:idx val="2"/>
          <c:order val="2"/>
          <c:tx>
            <c:strRef>
              <c:f>hor!$C$33</c:f>
              <c:strCache>
                <c:ptCount val="1"/>
                <c:pt idx="0">
                  <c:v>àäóó</c:v>
                </c:pt>
              </c:strCache>
            </c:strRef>
          </c:tx>
          <c:spPr>
            <a:ln w="12700">
              <a:solidFill>
                <a:srgbClr val="FF0000"/>
              </a:solidFill>
              <a:prstDash val="solid"/>
            </a:ln>
          </c:spPr>
          <c:marker>
            <c:symbol val="triangle"/>
            <c:size val="5"/>
            <c:spPr>
              <a:solidFill>
                <a:srgbClr val="FFFF00"/>
              </a:solidFill>
              <a:ln>
                <a:solidFill>
                  <a:srgbClr val="FFFF00"/>
                </a:solidFill>
                <a:prstDash val="solid"/>
              </a:ln>
            </c:spPr>
          </c:marker>
          <c:cat>
            <c:numRef>
              <c:f>hor!$D$30:$G$30</c:f>
              <c:numCache>
                <c:formatCode>General</c:formatCode>
                <c:ptCount val="4"/>
                <c:pt idx="0">
                  <c:v>2012</c:v>
                </c:pt>
                <c:pt idx="1">
                  <c:v>2013</c:v>
                </c:pt>
                <c:pt idx="2">
                  <c:v>2014</c:v>
                </c:pt>
                <c:pt idx="3">
                  <c:v>2015</c:v>
                </c:pt>
              </c:numCache>
            </c:numRef>
          </c:cat>
          <c:val>
            <c:numRef>
              <c:f>hor!$D$33:$G$33</c:f>
              <c:numCache>
                <c:formatCode>0.0</c:formatCode>
                <c:ptCount val="4"/>
                <c:pt idx="0">
                  <c:v>1.4</c:v>
                </c:pt>
                <c:pt idx="1">
                  <c:v>2.6</c:v>
                </c:pt>
                <c:pt idx="2">
                  <c:v>0.8</c:v>
                </c:pt>
                <c:pt idx="3" formatCode="General">
                  <c:v>1.3</c:v>
                </c:pt>
              </c:numCache>
            </c:numRef>
          </c:val>
          <c:smooth val="0"/>
        </c:ser>
        <c:ser>
          <c:idx val="3"/>
          <c:order val="3"/>
          <c:tx>
            <c:strRef>
              <c:f>hor!$C$34</c:f>
              <c:strCache>
                <c:ptCount val="1"/>
                <c:pt idx="0">
                  <c:v>¿õýð</c:v>
                </c:pt>
              </c:strCache>
            </c:strRef>
          </c:tx>
          <c:spPr>
            <a:ln w="12700">
              <a:solidFill>
                <a:srgbClr val="00FFFF"/>
              </a:solidFill>
              <a:prstDash val="solid"/>
            </a:ln>
          </c:spPr>
          <c:marker>
            <c:symbol val="x"/>
            <c:size val="5"/>
            <c:spPr>
              <a:noFill/>
              <a:ln>
                <a:solidFill>
                  <a:srgbClr val="00FFFF"/>
                </a:solidFill>
                <a:prstDash val="solid"/>
              </a:ln>
            </c:spPr>
          </c:marker>
          <c:cat>
            <c:numRef>
              <c:f>hor!$D$30:$G$30</c:f>
              <c:numCache>
                <c:formatCode>General</c:formatCode>
                <c:ptCount val="4"/>
                <c:pt idx="0">
                  <c:v>2012</c:v>
                </c:pt>
                <c:pt idx="1">
                  <c:v>2013</c:v>
                </c:pt>
                <c:pt idx="2">
                  <c:v>2014</c:v>
                </c:pt>
                <c:pt idx="3">
                  <c:v>2015</c:v>
                </c:pt>
              </c:numCache>
            </c:numRef>
          </c:cat>
          <c:val>
            <c:numRef>
              <c:f>hor!$D$34:$G$34</c:f>
              <c:numCache>
                <c:formatCode>0.0</c:formatCode>
                <c:ptCount val="4"/>
                <c:pt idx="0">
                  <c:v>2.5</c:v>
                </c:pt>
                <c:pt idx="1">
                  <c:v>15.3</c:v>
                </c:pt>
                <c:pt idx="2">
                  <c:v>2.5</c:v>
                </c:pt>
                <c:pt idx="3" formatCode="General">
                  <c:v>1.7</c:v>
                </c:pt>
              </c:numCache>
            </c:numRef>
          </c:val>
          <c:smooth val="0"/>
        </c:ser>
        <c:ser>
          <c:idx val="4"/>
          <c:order val="4"/>
          <c:tx>
            <c:strRef>
              <c:f>hor!$C$35</c:f>
              <c:strCache>
                <c:ptCount val="1"/>
                <c:pt idx="0">
                  <c:v>õîíü</c:v>
                </c:pt>
              </c:strCache>
            </c:strRef>
          </c:tx>
          <c:spPr>
            <a:ln w="12700">
              <a:solidFill>
                <a:srgbClr val="800080"/>
              </a:solidFill>
              <a:prstDash val="solid"/>
            </a:ln>
          </c:spPr>
          <c:marker>
            <c:symbol val="star"/>
            <c:size val="5"/>
            <c:spPr>
              <a:noFill/>
              <a:ln>
                <a:solidFill>
                  <a:srgbClr val="800080"/>
                </a:solidFill>
                <a:prstDash val="solid"/>
              </a:ln>
            </c:spPr>
          </c:marker>
          <c:cat>
            <c:numRef>
              <c:f>hor!$D$30:$G$30</c:f>
              <c:numCache>
                <c:formatCode>General</c:formatCode>
                <c:ptCount val="4"/>
                <c:pt idx="0">
                  <c:v>2012</c:v>
                </c:pt>
                <c:pt idx="1">
                  <c:v>2013</c:v>
                </c:pt>
                <c:pt idx="2">
                  <c:v>2014</c:v>
                </c:pt>
                <c:pt idx="3">
                  <c:v>2015</c:v>
                </c:pt>
              </c:numCache>
            </c:numRef>
          </c:cat>
          <c:val>
            <c:numRef>
              <c:f>hor!$D$35:$G$35</c:f>
              <c:numCache>
                <c:formatCode>0.0</c:formatCode>
                <c:ptCount val="4"/>
                <c:pt idx="0">
                  <c:v>9.5</c:v>
                </c:pt>
                <c:pt idx="1">
                  <c:v>32.299999999999997</c:v>
                </c:pt>
                <c:pt idx="2">
                  <c:v>5.5</c:v>
                </c:pt>
                <c:pt idx="3" formatCode="General">
                  <c:v>7.1</c:v>
                </c:pt>
              </c:numCache>
            </c:numRef>
          </c:val>
          <c:smooth val="0"/>
        </c:ser>
        <c:ser>
          <c:idx val="5"/>
          <c:order val="5"/>
          <c:tx>
            <c:strRef>
              <c:f>hor!$C$36</c:f>
              <c:strCache>
                <c:ptCount val="1"/>
                <c:pt idx="0">
                  <c:v>ÿìàà</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hor!$D$30:$G$30</c:f>
              <c:numCache>
                <c:formatCode>General</c:formatCode>
                <c:ptCount val="4"/>
                <c:pt idx="0">
                  <c:v>2012</c:v>
                </c:pt>
                <c:pt idx="1">
                  <c:v>2013</c:v>
                </c:pt>
                <c:pt idx="2">
                  <c:v>2014</c:v>
                </c:pt>
                <c:pt idx="3">
                  <c:v>2015</c:v>
                </c:pt>
              </c:numCache>
            </c:numRef>
          </c:cat>
          <c:val>
            <c:numRef>
              <c:f>hor!$D$36:$G$36</c:f>
              <c:numCache>
                <c:formatCode>0.0</c:formatCode>
                <c:ptCount val="4"/>
                <c:pt idx="0">
                  <c:v>11.1</c:v>
                </c:pt>
                <c:pt idx="1">
                  <c:v>34.5</c:v>
                </c:pt>
                <c:pt idx="2">
                  <c:v>4</c:v>
                </c:pt>
                <c:pt idx="3" formatCode="General">
                  <c:v>9.3000000000000007</c:v>
                </c:pt>
              </c:numCache>
            </c:numRef>
          </c:val>
          <c:smooth val="0"/>
        </c:ser>
        <c:dLbls>
          <c:showLegendKey val="0"/>
          <c:showVal val="0"/>
          <c:showCatName val="0"/>
          <c:showSerName val="0"/>
          <c:showPercent val="0"/>
          <c:showBubbleSize val="0"/>
        </c:dLbls>
        <c:marker val="1"/>
        <c:smooth val="0"/>
        <c:axId val="121334016"/>
        <c:axId val="121336576"/>
      </c:lineChart>
      <c:catAx>
        <c:axId val="121334016"/>
        <c:scaling>
          <c:orientation val="minMax"/>
        </c:scaling>
        <c:delete val="0"/>
        <c:axPos val="b"/>
        <c:title>
          <c:tx>
            <c:rich>
              <a:bodyPr/>
              <a:lstStyle/>
              <a:p>
                <a:pPr>
                  <a:defRPr sz="800" b="1" i="0" u="none" strike="noStrike" baseline="0">
                    <a:solidFill>
                      <a:srgbClr val="000000"/>
                    </a:solidFill>
                    <a:latin typeface="Arial Mon"/>
                    <a:ea typeface="Arial Mon"/>
                    <a:cs typeface="Arial Mon"/>
                  </a:defRPr>
                </a:pPr>
                <a:r>
                  <a:rPr lang="en-US"/>
                  <a:t>îí</a:t>
                </a:r>
              </a:p>
            </c:rich>
          </c:tx>
          <c:layout>
            <c:manualLayout>
              <c:xMode val="edge"/>
              <c:yMode val="edge"/>
              <c:x val="0.46880263082692558"/>
              <c:y val="0.6192166994750656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Mon"/>
                <a:ea typeface="Arial Mon"/>
                <a:cs typeface="Arial Mon"/>
              </a:defRPr>
            </a:pPr>
            <a:endParaRPr lang="en-US"/>
          </a:p>
        </c:txPr>
        <c:crossAx val="121336576"/>
        <c:crosses val="autoZero"/>
        <c:auto val="1"/>
        <c:lblAlgn val="ctr"/>
        <c:lblOffset val="100"/>
        <c:tickLblSkip val="1"/>
        <c:tickMarkSkip val="1"/>
        <c:noMultiLvlLbl val="0"/>
      </c:catAx>
      <c:valAx>
        <c:axId val="12133657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Mon"/>
                    <a:ea typeface="Arial Mon"/>
                    <a:cs typeface="Arial Mon"/>
                  </a:defRPr>
                </a:pPr>
                <a:r>
                  <a:rPr lang="en-US"/>
                  <a:t>Ìÿí.òîë</a:t>
                </a:r>
              </a:p>
            </c:rich>
          </c:tx>
          <c:layout>
            <c:manualLayout>
              <c:xMode val="edge"/>
              <c:yMode val="edge"/>
              <c:x val="2.3608857937983882E-2"/>
              <c:y val="0.2989324967191601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Mon"/>
                <a:ea typeface="Arial Mon"/>
                <a:cs typeface="Arial Mon"/>
              </a:defRPr>
            </a:pPr>
            <a:endParaRPr lang="en-US"/>
          </a:p>
        </c:txPr>
        <c:crossAx val="121334016"/>
        <c:crosses val="autoZero"/>
        <c:crossBetween val="between"/>
      </c:valAx>
      <c:spPr>
        <a:solidFill>
          <a:srgbClr val="FFFFFF"/>
        </a:solidFill>
        <a:ln w="12700">
          <a:solidFill>
            <a:srgbClr val="808080"/>
          </a:solidFill>
          <a:prstDash val="solid"/>
        </a:ln>
      </c:spPr>
    </c:plotArea>
    <c:legend>
      <c:legendPos val="r"/>
      <c:layout>
        <c:manualLayout>
          <c:xMode val="edge"/>
          <c:yMode val="edge"/>
          <c:x val="0.86340662191095463"/>
          <c:y val="0.20284694881889764"/>
          <c:w val="0.12310265236945883"/>
          <c:h val="0.28469775262467195"/>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Mon"/>
              <a:ea typeface="Arial Mon"/>
              <a:cs typeface="Arial Mo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Arial Mon"/>
          <a:ea typeface="Arial Mon"/>
          <a:cs typeface="Arial Mon"/>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mn-MN" sz="1200"/>
              <a:t>Бойжсон</a:t>
            </a:r>
            <a:r>
              <a:rPr lang="mn-MN" sz="1200" baseline="0"/>
              <a:t> төл, сумаар, толгойгоор</a:t>
            </a:r>
            <a:endParaRPr lang="en-US" sz="1200"/>
          </a:p>
        </c:rich>
      </c:tx>
      <c:layout/>
      <c:overlay val="0"/>
    </c:title>
    <c:autoTitleDeleted val="0"/>
    <c:plotArea>
      <c:layout>
        <c:manualLayout>
          <c:layoutTarget val="inner"/>
          <c:xMode val="edge"/>
          <c:yMode val="edge"/>
          <c:x val="0.26139389601093249"/>
          <c:y val="7.2443175255596848E-2"/>
          <c:w val="0.70830307368603718"/>
          <c:h val="0.90934741655016949"/>
        </c:manualLayout>
      </c:layout>
      <c:barChart>
        <c:barDir val="bar"/>
        <c:grouping val="clustered"/>
        <c:varyColors val="0"/>
        <c:ser>
          <c:idx val="0"/>
          <c:order val="0"/>
          <c:invertIfNegative val="0"/>
          <c:dLbls>
            <c:showLegendKey val="0"/>
            <c:showVal val="1"/>
            <c:showCatName val="0"/>
            <c:showSerName val="0"/>
            <c:showPercent val="0"/>
            <c:showBubbleSize val="0"/>
            <c:showLeaderLines val="0"/>
          </c:dLbls>
          <c:cat>
            <c:strRef>
              <c:f>'telsum '!$M$7:$M$29</c:f>
              <c:strCache>
                <c:ptCount val="23"/>
                <c:pt idx="0">
                  <c:v>Àëàã  Ýðäýíý</c:v>
                </c:pt>
                <c:pt idx="1">
                  <c:v>Àðáóëàã</c:v>
                </c:pt>
                <c:pt idx="2">
                  <c:v>Áàÿíç¿ðõ</c:v>
                </c:pt>
                <c:pt idx="3">
                  <c:v>Á¿ðýíòîãòîõ</c:v>
                </c:pt>
                <c:pt idx="4">
                  <c:v>Ãàëò</c:v>
                </c:pt>
                <c:pt idx="5">
                  <c:v>Æàðãàëàíò</c:v>
                </c:pt>
                <c:pt idx="6">
                  <c:v>Èõ óóë</c:v>
                </c:pt>
                <c:pt idx="7">
                  <c:v>Ðàøààíò</c:v>
                </c:pt>
                <c:pt idx="8">
                  <c:v>Ðåí÷èíëõ¿ìáý</c:v>
                </c:pt>
                <c:pt idx="9">
                  <c:v>Òàðèàëàí</c:v>
                </c:pt>
                <c:pt idx="10">
                  <c:v>Òîñîíöýíãýë</c:v>
                </c:pt>
                <c:pt idx="11">
                  <c:v>Òºìºðáóëàã</c:v>
                </c:pt>
                <c:pt idx="12">
                  <c:v>Ò¿íýë</c:v>
                </c:pt>
                <c:pt idx="13">
                  <c:v>Óëààí óóë</c:v>
                </c:pt>
                <c:pt idx="14">
                  <c:v>Õàíõ</c:v>
                </c:pt>
                <c:pt idx="15">
                  <c:v>Öàãààí óóë</c:v>
                </c:pt>
                <c:pt idx="16">
                  <c:v>Öàãààí ¿¿ð </c:v>
                </c:pt>
                <c:pt idx="17">
                  <c:v>Öýöýðëýã</c:v>
                </c:pt>
                <c:pt idx="18">
                  <c:v>×àíäìàíü ªíäºð</c:v>
                </c:pt>
                <c:pt idx="19">
                  <c:v>Øèíý èäýð</c:v>
                </c:pt>
                <c:pt idx="20">
                  <c:v>Ìºðºí</c:v>
                </c:pt>
                <c:pt idx="21">
                  <c:v>Ýðäýíýáóëãàí</c:v>
                </c:pt>
                <c:pt idx="22">
                  <c:v>Öàãààí íóóð</c:v>
                </c:pt>
              </c:strCache>
            </c:strRef>
          </c:cat>
          <c:val>
            <c:numRef>
              <c:f>'telsum '!$N$7:$N$29</c:f>
              <c:numCache>
                <c:formatCode>General</c:formatCode>
                <c:ptCount val="23"/>
                <c:pt idx="0">
                  <c:v>56325</c:v>
                </c:pt>
                <c:pt idx="1">
                  <c:v>59537</c:v>
                </c:pt>
                <c:pt idx="2">
                  <c:v>65566</c:v>
                </c:pt>
                <c:pt idx="3">
                  <c:v>101569</c:v>
                </c:pt>
                <c:pt idx="4">
                  <c:v>113157</c:v>
                </c:pt>
                <c:pt idx="5">
                  <c:v>83433</c:v>
                </c:pt>
                <c:pt idx="6">
                  <c:v>68493</c:v>
                </c:pt>
                <c:pt idx="7">
                  <c:v>64471</c:v>
                </c:pt>
                <c:pt idx="8">
                  <c:v>33179</c:v>
                </c:pt>
                <c:pt idx="9">
                  <c:v>60247</c:v>
                </c:pt>
                <c:pt idx="10">
                  <c:v>109295</c:v>
                </c:pt>
                <c:pt idx="11">
                  <c:v>87610</c:v>
                </c:pt>
                <c:pt idx="12">
                  <c:v>50842</c:v>
                </c:pt>
                <c:pt idx="13">
                  <c:v>33851</c:v>
                </c:pt>
                <c:pt idx="14">
                  <c:v>5228</c:v>
                </c:pt>
                <c:pt idx="15">
                  <c:v>127308</c:v>
                </c:pt>
                <c:pt idx="16">
                  <c:v>7768</c:v>
                </c:pt>
                <c:pt idx="17">
                  <c:v>87142</c:v>
                </c:pt>
                <c:pt idx="18">
                  <c:v>9612</c:v>
                </c:pt>
                <c:pt idx="19">
                  <c:v>60357</c:v>
                </c:pt>
                <c:pt idx="20">
                  <c:v>79964</c:v>
                </c:pt>
                <c:pt idx="21">
                  <c:v>16904</c:v>
                </c:pt>
                <c:pt idx="22">
                  <c:v>2467</c:v>
                </c:pt>
              </c:numCache>
            </c:numRef>
          </c:val>
        </c:ser>
        <c:dLbls>
          <c:showLegendKey val="0"/>
          <c:showVal val="0"/>
          <c:showCatName val="0"/>
          <c:showSerName val="0"/>
          <c:showPercent val="0"/>
          <c:showBubbleSize val="0"/>
        </c:dLbls>
        <c:gapWidth val="150"/>
        <c:overlap val="-25"/>
        <c:axId val="87417216"/>
        <c:axId val="87418752"/>
      </c:barChart>
      <c:catAx>
        <c:axId val="87417216"/>
        <c:scaling>
          <c:orientation val="minMax"/>
        </c:scaling>
        <c:delete val="0"/>
        <c:axPos val="l"/>
        <c:numFmt formatCode="General" sourceLinked="1"/>
        <c:majorTickMark val="none"/>
        <c:minorTickMark val="none"/>
        <c:tickLblPos val="nextTo"/>
        <c:crossAx val="87418752"/>
        <c:crosses val="autoZero"/>
        <c:auto val="1"/>
        <c:lblAlgn val="ctr"/>
        <c:lblOffset val="100"/>
        <c:noMultiLvlLbl val="0"/>
      </c:catAx>
      <c:valAx>
        <c:axId val="87418752"/>
        <c:scaling>
          <c:orientation val="minMax"/>
        </c:scaling>
        <c:delete val="1"/>
        <c:axPos val="b"/>
        <c:numFmt formatCode="General" sourceLinked="1"/>
        <c:majorTickMark val="out"/>
        <c:minorTickMark val="none"/>
        <c:tickLblPos val="nextTo"/>
        <c:crossAx val="87417216"/>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mn-MN" sz="1200"/>
              <a:t>Бойжилтын</a:t>
            </a:r>
            <a:r>
              <a:rPr lang="mn-MN" sz="1200" baseline="0"/>
              <a:t> хувь, сумаар</a:t>
            </a:r>
            <a:endParaRPr lang="en-US" sz="1200"/>
          </a:p>
        </c:rich>
      </c:tx>
      <c:layout/>
      <c:overlay val="0"/>
    </c:title>
    <c:autoTitleDeleted val="0"/>
    <c:plotArea>
      <c:layout/>
      <c:barChart>
        <c:barDir val="bar"/>
        <c:grouping val="clustered"/>
        <c:varyColors val="0"/>
        <c:ser>
          <c:idx val="0"/>
          <c:order val="0"/>
          <c:invertIfNegative val="0"/>
          <c:dLbls>
            <c:showLegendKey val="0"/>
            <c:showVal val="1"/>
            <c:showCatName val="0"/>
            <c:showSerName val="0"/>
            <c:showPercent val="0"/>
            <c:showBubbleSize val="0"/>
            <c:showLeaderLines val="0"/>
          </c:dLbls>
          <c:cat>
            <c:strRef>
              <c:f>'telsum '!$R$7:$R$29</c:f>
              <c:strCache>
                <c:ptCount val="23"/>
                <c:pt idx="0">
                  <c:v>Àëàã  Ýðäýíý</c:v>
                </c:pt>
                <c:pt idx="1">
                  <c:v>Àðáóëàã</c:v>
                </c:pt>
                <c:pt idx="2">
                  <c:v>Áàÿíç¿ðõ</c:v>
                </c:pt>
                <c:pt idx="3">
                  <c:v>Á¿ðýíòîãòîõ</c:v>
                </c:pt>
                <c:pt idx="4">
                  <c:v>Ãàëò</c:v>
                </c:pt>
                <c:pt idx="5">
                  <c:v>Æàðãàëàíò</c:v>
                </c:pt>
                <c:pt idx="6">
                  <c:v>Èõ óóë</c:v>
                </c:pt>
                <c:pt idx="7">
                  <c:v>Ðàøààíò</c:v>
                </c:pt>
                <c:pt idx="8">
                  <c:v>Ðåí÷èíëõ¿ìáý</c:v>
                </c:pt>
                <c:pt idx="9">
                  <c:v>Òàðèàëàí</c:v>
                </c:pt>
                <c:pt idx="10">
                  <c:v>Òîñîíöýíãýë</c:v>
                </c:pt>
                <c:pt idx="11">
                  <c:v>Òºìºðáóëàã</c:v>
                </c:pt>
                <c:pt idx="12">
                  <c:v>Ò¿íýë</c:v>
                </c:pt>
                <c:pt idx="13">
                  <c:v>Óëààí óóë</c:v>
                </c:pt>
                <c:pt idx="14">
                  <c:v>Õàíõ</c:v>
                </c:pt>
                <c:pt idx="15">
                  <c:v>Öàãààí óóë</c:v>
                </c:pt>
                <c:pt idx="16">
                  <c:v>Öàãààí ¿¿ð </c:v>
                </c:pt>
                <c:pt idx="17">
                  <c:v>Öýöýðëýã</c:v>
                </c:pt>
                <c:pt idx="18">
                  <c:v>×àíäìàíü ªíäºð</c:v>
                </c:pt>
                <c:pt idx="19">
                  <c:v>Øèíý èäýð</c:v>
                </c:pt>
                <c:pt idx="20">
                  <c:v>Ìºðºí</c:v>
                </c:pt>
                <c:pt idx="21">
                  <c:v>Ýðäýíýáóëãàí</c:v>
                </c:pt>
                <c:pt idx="22">
                  <c:v>Öàãààí íóóð</c:v>
                </c:pt>
              </c:strCache>
            </c:strRef>
          </c:cat>
          <c:val>
            <c:numRef>
              <c:f>'telsum '!$S$7:$S$29</c:f>
              <c:numCache>
                <c:formatCode>0.0</c:formatCode>
                <c:ptCount val="23"/>
                <c:pt idx="0">
                  <c:v>98.563329016904063</c:v>
                </c:pt>
                <c:pt idx="1">
                  <c:v>98.481515176577616</c:v>
                </c:pt>
                <c:pt idx="2">
                  <c:v>0</c:v>
                </c:pt>
                <c:pt idx="3">
                  <c:v>97.869531701676621</c:v>
                </c:pt>
                <c:pt idx="4">
                  <c:v>96.587426913063894</c:v>
                </c:pt>
                <c:pt idx="5">
                  <c:v>98.963312654939685</c:v>
                </c:pt>
                <c:pt idx="6">
                  <c:v>0</c:v>
                </c:pt>
                <c:pt idx="7">
                  <c:v>92.697340043134432</c:v>
                </c:pt>
                <c:pt idx="8">
                  <c:v>99.78346515894259</c:v>
                </c:pt>
                <c:pt idx="9">
                  <c:v>99.407649407649416</c:v>
                </c:pt>
                <c:pt idx="10">
                  <c:v>96.761484865386493</c:v>
                </c:pt>
                <c:pt idx="11">
                  <c:v>96.721130492382429</c:v>
                </c:pt>
                <c:pt idx="12">
                  <c:v>0</c:v>
                </c:pt>
                <c:pt idx="13">
                  <c:v>98.030754973791673</c:v>
                </c:pt>
                <c:pt idx="14">
                  <c:v>0</c:v>
                </c:pt>
                <c:pt idx="15">
                  <c:v>98.019710502001843</c:v>
                </c:pt>
                <c:pt idx="16">
                  <c:v>98.854670399592777</c:v>
                </c:pt>
                <c:pt idx="17">
                  <c:v>0</c:v>
                </c:pt>
                <c:pt idx="18">
                  <c:v>96.787836068875237</c:v>
                </c:pt>
                <c:pt idx="19">
                  <c:v>98.588719557014741</c:v>
                </c:pt>
                <c:pt idx="20">
                  <c:v>99.63864729483889</c:v>
                </c:pt>
                <c:pt idx="21">
                  <c:v>0</c:v>
                </c:pt>
                <c:pt idx="22">
                  <c:v>98.40446749102513</c:v>
                </c:pt>
              </c:numCache>
            </c:numRef>
          </c:val>
        </c:ser>
        <c:dLbls>
          <c:showLegendKey val="0"/>
          <c:showVal val="0"/>
          <c:showCatName val="0"/>
          <c:showSerName val="0"/>
          <c:showPercent val="0"/>
          <c:showBubbleSize val="0"/>
        </c:dLbls>
        <c:gapWidth val="150"/>
        <c:overlap val="-25"/>
        <c:axId val="87488384"/>
        <c:axId val="87489920"/>
      </c:barChart>
      <c:catAx>
        <c:axId val="87488384"/>
        <c:scaling>
          <c:orientation val="minMax"/>
        </c:scaling>
        <c:delete val="0"/>
        <c:axPos val="l"/>
        <c:numFmt formatCode="General" sourceLinked="1"/>
        <c:majorTickMark val="none"/>
        <c:minorTickMark val="none"/>
        <c:tickLblPos val="nextTo"/>
        <c:crossAx val="87489920"/>
        <c:crosses val="autoZero"/>
        <c:auto val="1"/>
        <c:lblAlgn val="ctr"/>
        <c:lblOffset val="100"/>
        <c:noMultiLvlLbl val="0"/>
      </c:catAx>
      <c:valAx>
        <c:axId val="87489920"/>
        <c:scaling>
          <c:orientation val="minMax"/>
        </c:scaling>
        <c:delete val="1"/>
        <c:axPos val="b"/>
        <c:numFmt formatCode="0.0" sourceLinked="1"/>
        <c:majorTickMark val="out"/>
        <c:minorTickMark val="none"/>
        <c:tickLblPos val="nextTo"/>
        <c:crossAx val="87488384"/>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Mon"/>
                <a:ea typeface="Arial Mon"/>
                <a:cs typeface="Arial Mon"/>
              </a:defRPr>
            </a:pPr>
            <a:r>
              <a:rPr lang="az-Cyrl-AZ"/>
              <a:t>Тєл бойжилт</a:t>
            </a:r>
          </a:p>
        </c:rich>
      </c:tx>
      <c:layout/>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[1]tel!$D$40:$G$40</c:f>
              <c:numCache>
                <c:formatCode>General</c:formatCode>
                <c:ptCount val="4"/>
                <c:pt idx="0">
                  <c:v>2001</c:v>
                </c:pt>
                <c:pt idx="1">
                  <c:v>2002</c:v>
                </c:pt>
                <c:pt idx="2">
                  <c:v>2003</c:v>
                </c:pt>
                <c:pt idx="3">
                  <c:v>2004</c:v>
                </c:pt>
              </c:numCache>
            </c:numRef>
          </c:xVal>
          <c:yVal>
            <c:numRef>
              <c:f>[1]tel!$D$41:$G$41</c:f>
              <c:numCache>
                <c:formatCode>General</c:formatCode>
                <c:ptCount val="4"/>
                <c:pt idx="0">
                  <c:v>471.9</c:v>
                </c:pt>
                <c:pt idx="1">
                  <c:v>579.79999999999995</c:v>
                </c:pt>
                <c:pt idx="2">
                  <c:v>606.70000000000005</c:v>
                </c:pt>
                <c:pt idx="3">
                  <c:v>716.9</c:v>
                </c:pt>
              </c:numCache>
            </c:numRef>
          </c:yVal>
          <c:smooth val="0"/>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xVal>
            <c:numRef>
              <c:f>[1]tel!$D$40:$G$40</c:f>
              <c:numCache>
                <c:formatCode>General</c:formatCode>
                <c:ptCount val="4"/>
                <c:pt idx="0">
                  <c:v>2001</c:v>
                </c:pt>
                <c:pt idx="1">
                  <c:v>2002</c:v>
                </c:pt>
                <c:pt idx="2">
                  <c:v>2003</c:v>
                </c:pt>
                <c:pt idx="3">
                  <c:v>2004</c:v>
                </c:pt>
              </c:numCache>
            </c:numRef>
          </c:xVal>
          <c:yVal>
            <c:numRef>
              <c:f>[1]tel!$D$42:$G$42</c:f>
              <c:numCache>
                <c:formatCode>General</c:formatCode>
                <c:ptCount val="4"/>
                <c:pt idx="0">
                  <c:v>0.1</c:v>
                </c:pt>
                <c:pt idx="1">
                  <c:v>0.2</c:v>
                </c:pt>
                <c:pt idx="2">
                  <c:v>0.1</c:v>
                </c:pt>
                <c:pt idx="3">
                  <c:v>0.1</c:v>
                </c:pt>
              </c:numCache>
            </c:numRef>
          </c:yVal>
          <c:smooth val="0"/>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xVal>
            <c:numRef>
              <c:f>[1]tel!$D$40:$G$40</c:f>
              <c:numCache>
                <c:formatCode>General</c:formatCode>
                <c:ptCount val="4"/>
                <c:pt idx="0">
                  <c:v>2001</c:v>
                </c:pt>
                <c:pt idx="1">
                  <c:v>2002</c:v>
                </c:pt>
                <c:pt idx="2">
                  <c:v>2003</c:v>
                </c:pt>
                <c:pt idx="3">
                  <c:v>2004</c:v>
                </c:pt>
              </c:numCache>
            </c:numRef>
          </c:xVal>
          <c:yVal>
            <c:numRef>
              <c:f>[1]tel!$D$43:$G$43</c:f>
              <c:numCache>
                <c:formatCode>General</c:formatCode>
                <c:ptCount val="4"/>
                <c:pt idx="0">
                  <c:v>17.7</c:v>
                </c:pt>
                <c:pt idx="1">
                  <c:v>26.3</c:v>
                </c:pt>
                <c:pt idx="2">
                  <c:v>22.7</c:v>
                </c:pt>
                <c:pt idx="3">
                  <c:v>23.5</c:v>
                </c:pt>
              </c:numCache>
            </c:numRef>
          </c:yVal>
          <c:smooth val="0"/>
        </c:ser>
        <c:ser>
          <c:idx val="3"/>
          <c:order val="3"/>
          <c:spPr>
            <a:ln w="12700">
              <a:solidFill>
                <a:srgbClr val="00FFFF"/>
              </a:solidFill>
              <a:prstDash val="solid"/>
            </a:ln>
          </c:spPr>
          <c:marker>
            <c:symbol val="x"/>
            <c:size val="5"/>
            <c:spPr>
              <a:noFill/>
              <a:ln>
                <a:solidFill>
                  <a:srgbClr val="00FFFF"/>
                </a:solidFill>
                <a:prstDash val="solid"/>
              </a:ln>
            </c:spPr>
          </c:marker>
          <c:xVal>
            <c:numRef>
              <c:f>[1]tel!$D$40:$G$40</c:f>
              <c:numCache>
                <c:formatCode>General</c:formatCode>
                <c:ptCount val="4"/>
                <c:pt idx="0">
                  <c:v>2001</c:v>
                </c:pt>
                <c:pt idx="1">
                  <c:v>2002</c:v>
                </c:pt>
                <c:pt idx="2">
                  <c:v>2003</c:v>
                </c:pt>
                <c:pt idx="3">
                  <c:v>2004</c:v>
                </c:pt>
              </c:numCache>
            </c:numRef>
          </c:xVal>
          <c:yVal>
            <c:numRef>
              <c:f>[1]tel!$D$44:$G$44</c:f>
              <c:numCache>
                <c:formatCode>General</c:formatCode>
                <c:ptCount val="4"/>
                <c:pt idx="0">
                  <c:v>55.9</c:v>
                </c:pt>
                <c:pt idx="1">
                  <c:v>58.9</c:v>
                </c:pt>
                <c:pt idx="2">
                  <c:v>64.099999999999994</c:v>
                </c:pt>
                <c:pt idx="3">
                  <c:v>62.1</c:v>
                </c:pt>
              </c:numCache>
            </c:numRef>
          </c:yVal>
          <c:smooth val="0"/>
        </c:ser>
        <c:ser>
          <c:idx val="4"/>
          <c:order val="4"/>
          <c:tx>
            <c:strRef>
              <c:f>[1]tel!$D$45</c:f>
              <c:strCache>
                <c:ptCount val="1"/>
                <c:pt idx="0">
                  <c:v>236.3</c:v>
                </c:pt>
              </c:strCache>
            </c:strRef>
          </c:tx>
          <c:spPr>
            <a:ln w="12700">
              <a:solidFill>
                <a:srgbClr val="800080"/>
              </a:solidFill>
              <a:prstDash val="solid"/>
            </a:ln>
          </c:spPr>
          <c:marker>
            <c:symbol val="star"/>
            <c:size val="5"/>
            <c:spPr>
              <a:noFill/>
              <a:ln>
                <a:solidFill>
                  <a:srgbClr val="800080"/>
                </a:solidFill>
                <a:prstDash val="solid"/>
              </a:ln>
            </c:spPr>
          </c:marker>
          <c:xVal>
            <c:numRef>
              <c:f>[1]tel!$D$40:$G$40</c:f>
              <c:numCache>
                <c:formatCode>General</c:formatCode>
                <c:ptCount val="4"/>
                <c:pt idx="0">
                  <c:v>2001</c:v>
                </c:pt>
                <c:pt idx="1">
                  <c:v>2002</c:v>
                </c:pt>
                <c:pt idx="2">
                  <c:v>2003</c:v>
                </c:pt>
                <c:pt idx="3">
                  <c:v>2004</c:v>
                </c:pt>
              </c:numCache>
            </c:numRef>
          </c:xVal>
          <c:yVal>
            <c:numRef>
              <c:f>[1]tel!$E$45:$H$45</c:f>
              <c:numCache>
                <c:formatCode>General</c:formatCode>
                <c:ptCount val="4"/>
                <c:pt idx="0">
                  <c:v>267.60000000000002</c:v>
                </c:pt>
                <c:pt idx="1">
                  <c:v>281.5</c:v>
                </c:pt>
                <c:pt idx="2">
                  <c:v>324.7</c:v>
                </c:pt>
              </c:numCache>
            </c:numRef>
          </c:yVal>
          <c:smooth val="0"/>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xVal>
            <c:numRef>
              <c:f>[1]tel!$D$40:$G$40</c:f>
              <c:numCache>
                <c:formatCode>General</c:formatCode>
                <c:ptCount val="4"/>
                <c:pt idx="0">
                  <c:v>2001</c:v>
                </c:pt>
                <c:pt idx="1">
                  <c:v>2002</c:v>
                </c:pt>
                <c:pt idx="2">
                  <c:v>2003</c:v>
                </c:pt>
                <c:pt idx="3">
                  <c:v>2004</c:v>
                </c:pt>
              </c:numCache>
            </c:numRef>
          </c:xVal>
          <c:yVal>
            <c:numLit>
              <c:formatCode>General</c:formatCode>
              <c:ptCount val="1"/>
              <c:pt idx="0">
                <c:v>0</c:v>
              </c:pt>
            </c:numLit>
          </c:yVal>
          <c:smooth val="0"/>
        </c:ser>
        <c:dLbls>
          <c:showLegendKey val="0"/>
          <c:showVal val="0"/>
          <c:showCatName val="0"/>
          <c:showSerName val="0"/>
          <c:showPercent val="0"/>
          <c:showBubbleSize val="0"/>
        </c:dLbls>
        <c:axId val="103549952"/>
        <c:axId val="103560704"/>
      </c:scatterChart>
      <c:valAx>
        <c:axId val="103549952"/>
        <c:scaling>
          <c:orientation val="minMax"/>
        </c:scaling>
        <c:delete val="0"/>
        <c:axPos val="b"/>
        <c:title>
          <c:tx>
            <c:rich>
              <a:bodyPr/>
              <a:lstStyle/>
              <a:p>
                <a:pPr>
                  <a:defRPr sz="800" b="1" i="0" u="none" strike="noStrike" baseline="0">
                    <a:solidFill>
                      <a:srgbClr val="000000"/>
                    </a:solidFill>
                    <a:latin typeface="Arial Mon"/>
                    <a:ea typeface="Arial Mon"/>
                    <a:cs typeface="Arial Mon"/>
                  </a:defRPr>
                </a:pPr>
                <a:r>
                  <a:rPr lang="az-Cyrl-AZ"/>
                  <a:t>он</a:t>
                </a:r>
              </a:p>
            </c:rich>
          </c:tx>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Mon"/>
                <a:ea typeface="Arial Mon"/>
                <a:cs typeface="Arial Mon"/>
              </a:defRPr>
            </a:pPr>
            <a:endParaRPr lang="en-US"/>
          </a:p>
        </c:txPr>
        <c:crossAx val="103560704"/>
        <c:crosses val="autoZero"/>
        <c:crossBetween val="midCat"/>
      </c:valAx>
      <c:valAx>
        <c:axId val="103560704"/>
        <c:scaling>
          <c:orientation val="minMax"/>
        </c:scaling>
        <c:delete val="0"/>
        <c:axPos val="l"/>
        <c:title>
          <c:tx>
            <c:rich>
              <a:bodyPr/>
              <a:lstStyle/>
              <a:p>
                <a:pPr>
                  <a:defRPr sz="800" b="1" i="0" u="none" strike="noStrike" baseline="0">
                    <a:solidFill>
                      <a:srgbClr val="000000"/>
                    </a:solidFill>
                    <a:latin typeface="Arial Mon"/>
                    <a:ea typeface="Arial Mon"/>
                    <a:cs typeface="Arial Mon"/>
                  </a:defRPr>
                </a:pPr>
                <a:r>
                  <a:rPr lang="az-Cyrl-AZ"/>
                  <a:t>мян.тол</a:t>
                </a:r>
              </a:p>
            </c:rich>
          </c:tx>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Mon"/>
                <a:ea typeface="Arial Mon"/>
                <a:cs typeface="Arial Mon"/>
              </a:defRPr>
            </a:pPr>
            <a:endParaRPr lang="en-US"/>
          </a:p>
        </c:txPr>
        <c:crossAx val="103549952"/>
        <c:crosses val="autoZero"/>
        <c:crossBetween val="midCat"/>
      </c:valAx>
      <c:spPr>
        <a:solidFill>
          <a:srgbClr val="C0C0C0"/>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Mon"/>
              <a:ea typeface="Arial Mon"/>
              <a:cs typeface="Arial Mo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Mon"/>
          <a:ea typeface="Arial Mon"/>
          <a:cs typeface="Arial Mon"/>
        </a:defRPr>
      </a:pPr>
      <a:endParaRPr lang="en-US"/>
    </a:p>
  </c:txPr>
  <c:printSettings>
    <c:headerFooter alignWithMargins="0">
      <c:oddHeader>&amp;A</c:oddHeader>
      <c:oddFooter>Page &amp;P</c:oddFooter>
    </c:headerFooter>
    <c:pageMargins b="1" l="0.75000000000000078" r="0.75000000000000078"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mn-MN" sz="1200" b="0"/>
              <a:t>Бойжсон төл, мянган толгойгоор</a:t>
            </a:r>
            <a:endParaRPr lang="en-US" sz="1200" b="0"/>
          </a:p>
        </c:rich>
      </c:tx>
      <c:layout/>
      <c:overlay val="0"/>
      <c:spPr>
        <a:noFill/>
      </c:spPr>
    </c:title>
    <c:autoTitleDeleted val="0"/>
    <c:plotArea>
      <c:layout/>
      <c:lineChart>
        <c:grouping val="standard"/>
        <c:varyColors val="0"/>
        <c:ser>
          <c:idx val="0"/>
          <c:order val="0"/>
          <c:tx>
            <c:strRef>
              <c:f>tel!$B$38</c:f>
              <c:strCache>
                <c:ptCount val="1"/>
                <c:pt idx="0">
                  <c:v>Бүгд</c:v>
                </c:pt>
              </c:strCache>
            </c:strRef>
          </c:tx>
          <c:marker>
            <c:symbol val="none"/>
          </c:marker>
          <c:cat>
            <c:numRef>
              <c:f>tel!$C$37:$F$37</c:f>
              <c:numCache>
                <c:formatCode>General</c:formatCode>
                <c:ptCount val="4"/>
                <c:pt idx="0">
                  <c:v>2012</c:v>
                </c:pt>
                <c:pt idx="1">
                  <c:v>2013</c:v>
                </c:pt>
                <c:pt idx="2">
                  <c:v>2014</c:v>
                </c:pt>
                <c:pt idx="3">
                  <c:v>2015</c:v>
                </c:pt>
              </c:numCache>
            </c:numRef>
          </c:cat>
          <c:val>
            <c:numRef>
              <c:f>tel!$C$38:$F$38</c:f>
              <c:numCache>
                <c:formatCode>0.0</c:formatCode>
                <c:ptCount val="4"/>
                <c:pt idx="0">
                  <c:v>1090.7</c:v>
                </c:pt>
                <c:pt idx="1">
                  <c:v>1126.4000000000001</c:v>
                </c:pt>
                <c:pt idx="2">
                  <c:v>1276.9000000000001</c:v>
                </c:pt>
                <c:pt idx="3">
                  <c:v>1384.3</c:v>
                </c:pt>
              </c:numCache>
            </c:numRef>
          </c:val>
          <c:smooth val="0"/>
        </c:ser>
        <c:ser>
          <c:idx val="1"/>
          <c:order val="1"/>
          <c:tx>
            <c:strRef>
              <c:f>tel!$B$39</c:f>
              <c:strCache>
                <c:ptCount val="1"/>
                <c:pt idx="0">
                  <c:v>Ботго</c:v>
                </c:pt>
              </c:strCache>
            </c:strRef>
          </c:tx>
          <c:marker>
            <c:symbol val="none"/>
          </c:marker>
          <c:cat>
            <c:numRef>
              <c:f>tel!$C$37:$F$37</c:f>
              <c:numCache>
                <c:formatCode>General</c:formatCode>
                <c:ptCount val="4"/>
                <c:pt idx="0">
                  <c:v>2012</c:v>
                </c:pt>
                <c:pt idx="1">
                  <c:v>2013</c:v>
                </c:pt>
                <c:pt idx="2">
                  <c:v>2014</c:v>
                </c:pt>
                <c:pt idx="3">
                  <c:v>2015</c:v>
                </c:pt>
              </c:numCache>
            </c:numRef>
          </c:cat>
          <c:val>
            <c:numRef>
              <c:f>tel!$C$39:$F$39</c:f>
              <c:numCache>
                <c:formatCode>General</c:formatCode>
                <c:ptCount val="4"/>
                <c:pt idx="0">
                  <c:v>0.2</c:v>
                </c:pt>
                <c:pt idx="1">
                  <c:v>0.1</c:v>
                </c:pt>
                <c:pt idx="2">
                  <c:v>0.1</c:v>
                </c:pt>
                <c:pt idx="3">
                  <c:v>0.2</c:v>
                </c:pt>
              </c:numCache>
            </c:numRef>
          </c:val>
          <c:smooth val="0"/>
        </c:ser>
        <c:ser>
          <c:idx val="2"/>
          <c:order val="2"/>
          <c:tx>
            <c:strRef>
              <c:f>tel!$B$40</c:f>
              <c:strCache>
                <c:ptCount val="1"/>
                <c:pt idx="0">
                  <c:v>Унага</c:v>
                </c:pt>
              </c:strCache>
            </c:strRef>
          </c:tx>
          <c:marker>
            <c:symbol val="none"/>
          </c:marker>
          <c:cat>
            <c:numRef>
              <c:f>tel!$C$37:$F$37</c:f>
              <c:numCache>
                <c:formatCode>General</c:formatCode>
                <c:ptCount val="4"/>
                <c:pt idx="0">
                  <c:v>2012</c:v>
                </c:pt>
                <c:pt idx="1">
                  <c:v>2013</c:v>
                </c:pt>
                <c:pt idx="2">
                  <c:v>2014</c:v>
                </c:pt>
                <c:pt idx="3">
                  <c:v>2015</c:v>
                </c:pt>
              </c:numCache>
            </c:numRef>
          </c:cat>
          <c:val>
            <c:numRef>
              <c:f>tel!$C$40:$F$40</c:f>
              <c:numCache>
                <c:formatCode>General</c:formatCode>
                <c:ptCount val="4"/>
                <c:pt idx="0">
                  <c:v>21.9</c:v>
                </c:pt>
                <c:pt idx="1">
                  <c:v>25.6</c:v>
                </c:pt>
                <c:pt idx="2">
                  <c:v>28.1</c:v>
                </c:pt>
                <c:pt idx="3">
                  <c:v>29.8</c:v>
                </c:pt>
              </c:numCache>
            </c:numRef>
          </c:val>
          <c:smooth val="0"/>
        </c:ser>
        <c:ser>
          <c:idx val="3"/>
          <c:order val="3"/>
          <c:tx>
            <c:strRef>
              <c:f>tel!$B$41</c:f>
              <c:strCache>
                <c:ptCount val="1"/>
                <c:pt idx="0">
                  <c:v>Тугал</c:v>
                </c:pt>
              </c:strCache>
            </c:strRef>
          </c:tx>
          <c:marker>
            <c:symbol val="none"/>
          </c:marker>
          <c:cat>
            <c:numRef>
              <c:f>tel!$C$37:$F$37</c:f>
              <c:numCache>
                <c:formatCode>General</c:formatCode>
                <c:ptCount val="4"/>
                <c:pt idx="0">
                  <c:v>2012</c:v>
                </c:pt>
                <c:pt idx="1">
                  <c:v>2013</c:v>
                </c:pt>
                <c:pt idx="2">
                  <c:v>2014</c:v>
                </c:pt>
                <c:pt idx="3">
                  <c:v>2015</c:v>
                </c:pt>
              </c:numCache>
            </c:numRef>
          </c:cat>
          <c:val>
            <c:numRef>
              <c:f>tel!$C$41:$F$41</c:f>
              <c:numCache>
                <c:formatCode>General</c:formatCode>
                <c:ptCount val="4"/>
                <c:pt idx="0">
                  <c:v>70.5</c:v>
                </c:pt>
                <c:pt idx="1">
                  <c:v>74.5</c:v>
                </c:pt>
                <c:pt idx="2">
                  <c:v>74.3</c:v>
                </c:pt>
                <c:pt idx="3">
                  <c:v>85.7</c:v>
                </c:pt>
              </c:numCache>
            </c:numRef>
          </c:val>
          <c:smooth val="0"/>
        </c:ser>
        <c:ser>
          <c:idx val="4"/>
          <c:order val="4"/>
          <c:tx>
            <c:strRef>
              <c:f>tel!$B$42</c:f>
              <c:strCache>
                <c:ptCount val="1"/>
                <c:pt idx="0">
                  <c:v>Хурга</c:v>
                </c:pt>
              </c:strCache>
            </c:strRef>
          </c:tx>
          <c:marker>
            <c:symbol val="none"/>
          </c:marker>
          <c:cat>
            <c:numRef>
              <c:f>tel!$C$37:$F$37</c:f>
              <c:numCache>
                <c:formatCode>General</c:formatCode>
                <c:ptCount val="4"/>
                <c:pt idx="0">
                  <c:v>2012</c:v>
                </c:pt>
                <c:pt idx="1">
                  <c:v>2013</c:v>
                </c:pt>
                <c:pt idx="2">
                  <c:v>2014</c:v>
                </c:pt>
                <c:pt idx="3">
                  <c:v>2015</c:v>
                </c:pt>
              </c:numCache>
            </c:numRef>
          </c:cat>
          <c:val>
            <c:numRef>
              <c:f>tel!$C$42:$F$42</c:f>
              <c:numCache>
                <c:formatCode>General</c:formatCode>
                <c:ptCount val="4"/>
                <c:pt idx="0">
                  <c:v>548.79999999999995</c:v>
                </c:pt>
                <c:pt idx="1">
                  <c:v>592.4</c:v>
                </c:pt>
                <c:pt idx="2">
                  <c:v>677.4</c:v>
                </c:pt>
                <c:pt idx="3">
                  <c:v>752.9</c:v>
                </c:pt>
              </c:numCache>
            </c:numRef>
          </c:val>
          <c:smooth val="0"/>
        </c:ser>
        <c:ser>
          <c:idx val="5"/>
          <c:order val="5"/>
          <c:tx>
            <c:strRef>
              <c:f>tel!$B$43</c:f>
              <c:strCache>
                <c:ptCount val="1"/>
                <c:pt idx="0">
                  <c:v>Ишиг</c:v>
                </c:pt>
              </c:strCache>
            </c:strRef>
          </c:tx>
          <c:marker>
            <c:symbol val="none"/>
          </c:marker>
          <c:cat>
            <c:numRef>
              <c:f>tel!$C$37:$F$37</c:f>
              <c:numCache>
                <c:formatCode>General</c:formatCode>
                <c:ptCount val="4"/>
                <c:pt idx="0">
                  <c:v>2012</c:v>
                </c:pt>
                <c:pt idx="1">
                  <c:v>2013</c:v>
                </c:pt>
                <c:pt idx="2">
                  <c:v>2014</c:v>
                </c:pt>
                <c:pt idx="3">
                  <c:v>2015</c:v>
                </c:pt>
              </c:numCache>
            </c:numRef>
          </c:cat>
          <c:val>
            <c:numRef>
              <c:f>tel!$C$43:$F$43</c:f>
              <c:numCache>
                <c:formatCode>General</c:formatCode>
                <c:ptCount val="4"/>
                <c:pt idx="0">
                  <c:v>449.4</c:v>
                </c:pt>
                <c:pt idx="1">
                  <c:v>433.8</c:v>
                </c:pt>
                <c:pt idx="2">
                  <c:v>497.1</c:v>
                </c:pt>
                <c:pt idx="3">
                  <c:v>515.5</c:v>
                </c:pt>
              </c:numCache>
            </c:numRef>
          </c:val>
          <c:smooth val="0"/>
        </c:ser>
        <c:dLbls>
          <c:showLegendKey val="0"/>
          <c:showVal val="0"/>
          <c:showCatName val="0"/>
          <c:showSerName val="0"/>
          <c:showPercent val="0"/>
          <c:showBubbleSize val="0"/>
        </c:dLbls>
        <c:marker val="1"/>
        <c:smooth val="0"/>
        <c:axId val="107399040"/>
        <c:axId val="107400576"/>
      </c:lineChart>
      <c:catAx>
        <c:axId val="107399040"/>
        <c:scaling>
          <c:orientation val="minMax"/>
        </c:scaling>
        <c:delete val="0"/>
        <c:axPos val="b"/>
        <c:numFmt formatCode="General" sourceLinked="1"/>
        <c:majorTickMark val="none"/>
        <c:minorTickMark val="none"/>
        <c:tickLblPos val="nextTo"/>
        <c:txPr>
          <a:bodyPr/>
          <a:lstStyle/>
          <a:p>
            <a:pPr>
              <a:defRPr sz="800"/>
            </a:pPr>
            <a:endParaRPr lang="en-US"/>
          </a:p>
        </c:txPr>
        <c:crossAx val="107400576"/>
        <c:crosses val="autoZero"/>
        <c:auto val="1"/>
        <c:lblAlgn val="ctr"/>
        <c:lblOffset val="100"/>
        <c:noMultiLvlLbl val="0"/>
      </c:catAx>
      <c:valAx>
        <c:axId val="107400576"/>
        <c:scaling>
          <c:orientation val="minMax"/>
        </c:scaling>
        <c:delete val="0"/>
        <c:axPos val="l"/>
        <c:majorGridlines/>
        <c:numFmt formatCode="0.0" sourceLinked="1"/>
        <c:majorTickMark val="none"/>
        <c:minorTickMark val="none"/>
        <c:tickLblPos val="nextTo"/>
        <c:txPr>
          <a:bodyPr/>
          <a:lstStyle/>
          <a:p>
            <a:pPr>
              <a:defRPr sz="800"/>
            </a:pPr>
            <a:endParaRPr lang="en-US"/>
          </a:p>
        </c:txPr>
        <c:crossAx val="107399040"/>
        <c:crosses val="autoZero"/>
        <c:crossBetween val="between"/>
      </c:valAx>
    </c:plotArea>
    <c:legend>
      <c:legendPos val="r"/>
      <c:layout/>
      <c:overlay val="0"/>
      <c:txPr>
        <a:bodyPr/>
        <a:lstStyle/>
        <a:p>
          <a:pPr>
            <a:defRPr sz="800"/>
          </a:pPr>
          <a:endParaRPr lang="en-US"/>
        </a:p>
      </c:txPr>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'niigmiin daatgal'!$B$42</c:f>
              <c:strCache>
                <c:ptCount val="1"/>
                <c:pt idx="0">
                  <c:v>òºëºâëºãºº</c:v>
                </c:pt>
              </c:strCache>
            </c:strRef>
          </c:tx>
          <c:invertIfNegative val="0"/>
          <c:cat>
            <c:numRef>
              <c:f>'niigmiin daatgal'!$C$41:$D$41</c:f>
              <c:numCache>
                <c:formatCode>General</c:formatCode>
                <c:ptCount val="2"/>
                <c:pt idx="0">
                  <c:v>2014</c:v>
                </c:pt>
                <c:pt idx="1">
                  <c:v>2015</c:v>
                </c:pt>
              </c:numCache>
            </c:numRef>
          </c:cat>
          <c:val>
            <c:numRef>
              <c:f>'niigmiin daatgal'!$C$42:$D$42</c:f>
              <c:numCache>
                <c:formatCode>0.0</c:formatCode>
                <c:ptCount val="2"/>
                <c:pt idx="0">
                  <c:v>12620808.400000002</c:v>
                </c:pt>
                <c:pt idx="1">
                  <c:v>12759460.800000001</c:v>
                </c:pt>
              </c:numCache>
            </c:numRef>
          </c:val>
        </c:ser>
        <c:ser>
          <c:idx val="1"/>
          <c:order val="1"/>
          <c:tx>
            <c:strRef>
              <c:f>'niigmiin daatgal'!$B$43</c:f>
              <c:strCache>
                <c:ptCount val="1"/>
                <c:pt idx="0">
                  <c:v>ã¿éöýòãýë</c:v>
                </c:pt>
              </c:strCache>
            </c:strRef>
          </c:tx>
          <c:invertIfNegative val="0"/>
          <c:cat>
            <c:numRef>
              <c:f>'niigmiin daatgal'!$C$41:$D$41</c:f>
              <c:numCache>
                <c:formatCode>General</c:formatCode>
                <c:ptCount val="2"/>
                <c:pt idx="0">
                  <c:v>2014</c:v>
                </c:pt>
                <c:pt idx="1">
                  <c:v>2015</c:v>
                </c:pt>
              </c:numCache>
            </c:numRef>
          </c:cat>
          <c:val>
            <c:numRef>
              <c:f>'niigmiin daatgal'!$C$43:$D$43</c:f>
              <c:numCache>
                <c:formatCode>0.0</c:formatCode>
                <c:ptCount val="2"/>
                <c:pt idx="0">
                  <c:v>10383898.699999999</c:v>
                </c:pt>
                <c:pt idx="1">
                  <c:v>11115847.5</c:v>
                </c:pt>
              </c:numCache>
            </c:numRef>
          </c:val>
        </c:ser>
        <c:dLbls>
          <c:showLegendKey val="0"/>
          <c:showVal val="1"/>
          <c:showCatName val="0"/>
          <c:showSerName val="0"/>
          <c:showPercent val="0"/>
          <c:showBubbleSize val="0"/>
        </c:dLbls>
        <c:gapWidth val="150"/>
        <c:overlap val="-25"/>
        <c:axId val="91301760"/>
        <c:axId val="95388416"/>
      </c:barChart>
      <c:catAx>
        <c:axId val="91301760"/>
        <c:scaling>
          <c:orientation val="minMax"/>
        </c:scaling>
        <c:delete val="0"/>
        <c:axPos val="b"/>
        <c:numFmt formatCode="General" sourceLinked="1"/>
        <c:majorTickMark val="none"/>
        <c:minorTickMark val="none"/>
        <c:tickLblPos val="nextTo"/>
        <c:crossAx val="95388416"/>
        <c:crosses val="autoZero"/>
        <c:auto val="1"/>
        <c:lblAlgn val="ctr"/>
        <c:lblOffset val="100"/>
        <c:noMultiLvlLbl val="0"/>
      </c:catAx>
      <c:valAx>
        <c:axId val="95388416"/>
        <c:scaling>
          <c:orientation val="minMax"/>
        </c:scaling>
        <c:delete val="1"/>
        <c:axPos val="l"/>
        <c:numFmt formatCode="0.0" sourceLinked="1"/>
        <c:majorTickMark val="none"/>
        <c:minorTickMark val="none"/>
        <c:tickLblPos val="nextTo"/>
        <c:crossAx val="91301760"/>
        <c:crosses val="autoZero"/>
        <c:crossBetween val="between"/>
      </c:valAx>
    </c:plotArea>
    <c:legend>
      <c:legendPos val="t"/>
      <c:layout/>
      <c:overlay val="0"/>
      <c:txPr>
        <a:bodyPr/>
        <a:lstStyle/>
        <a:p>
          <a:pPr>
            <a:defRPr>
              <a:latin typeface="Arial Mon" pitchFamily="34" charset="0"/>
              <a:cs typeface="Arial" pitchFamily="34" charset="0"/>
            </a:defRPr>
          </a:pPr>
          <a:endParaRPr lang="en-US"/>
        </a:p>
      </c:txPr>
    </c:legend>
    <c:plotVisOnly val="1"/>
    <c:dispBlanksAs val="gap"/>
    <c:showDLblsOverMax val="0"/>
  </c:chart>
  <c:spPr>
    <a:ln>
      <a:noFill/>
    </a:ln>
  </c:spPr>
  <c:printSettings>
    <c:headerFooter/>
    <c:pageMargins b="0.75000000000000278" l="0.70000000000000062" r="0.70000000000000062" t="0.75000000000000278"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bank!$P$21</c:f>
              <c:strCache>
                <c:ptCount val="1"/>
                <c:pt idx="0">
                  <c:v>2014 он</c:v>
                </c:pt>
              </c:strCache>
            </c:strRef>
          </c:tx>
          <c:invertIfNegative val="0"/>
          <c:dLbls>
            <c:txPr>
              <a:bodyPr/>
              <a:lstStyle/>
              <a:p>
                <a:pPr>
                  <a:defRPr>
                    <a:latin typeface="Arial" pitchFamily="34" charset="0"/>
                    <a:cs typeface="Arial" pitchFamily="34" charset="0"/>
                  </a:defRPr>
                </a:pPr>
                <a:endParaRPr lang="en-US"/>
              </a:p>
            </c:txPr>
            <c:showLegendKey val="0"/>
            <c:showVal val="1"/>
            <c:showCatName val="0"/>
            <c:showSerName val="0"/>
            <c:showPercent val="0"/>
            <c:showBubbleSize val="0"/>
            <c:showLeaderLines val="0"/>
          </c:dLbls>
          <c:cat>
            <c:multiLvlStrRef>
              <c:f>bank!$O$22:$O$25</c:f>
            </c:multiLvlStrRef>
          </c:cat>
          <c:val>
            <c:numRef>
              <c:f>bank!$P$22:$P$25</c:f>
            </c:numRef>
          </c:val>
        </c:ser>
        <c:ser>
          <c:idx val="1"/>
          <c:order val="1"/>
          <c:tx>
            <c:strRef>
              <c:f>bank!$Q$21</c:f>
              <c:strCache>
                <c:ptCount val="1"/>
                <c:pt idx="0">
                  <c:v>2015 он</c:v>
                </c:pt>
              </c:strCache>
            </c:strRef>
          </c:tx>
          <c:invertIfNegative val="0"/>
          <c:dLbls>
            <c:txPr>
              <a:bodyPr/>
              <a:lstStyle/>
              <a:p>
                <a:pPr>
                  <a:defRPr>
                    <a:latin typeface="Arial" pitchFamily="34" charset="0"/>
                    <a:cs typeface="Arial" pitchFamily="34" charset="0"/>
                  </a:defRPr>
                </a:pPr>
                <a:endParaRPr lang="en-US"/>
              </a:p>
            </c:txPr>
            <c:showLegendKey val="0"/>
            <c:showVal val="1"/>
            <c:showCatName val="0"/>
            <c:showSerName val="0"/>
            <c:showPercent val="0"/>
            <c:showBubbleSize val="0"/>
            <c:showLeaderLines val="0"/>
          </c:dLbls>
          <c:cat>
            <c:multiLvlStrRef>
              <c:f>bank!$O$22:$O$25</c:f>
            </c:multiLvlStrRef>
          </c:cat>
          <c:val>
            <c:numRef>
              <c:f>bank!$Q$22:$Q$25</c:f>
            </c:numRef>
          </c:val>
        </c:ser>
        <c:dLbls>
          <c:showLegendKey val="0"/>
          <c:showVal val="1"/>
          <c:showCatName val="0"/>
          <c:showSerName val="0"/>
          <c:showPercent val="0"/>
          <c:showBubbleSize val="0"/>
        </c:dLbls>
        <c:gapWidth val="75"/>
        <c:axId val="103661568"/>
        <c:axId val="103663488"/>
      </c:barChart>
      <c:catAx>
        <c:axId val="103661568"/>
        <c:scaling>
          <c:orientation val="minMax"/>
        </c:scaling>
        <c:delete val="0"/>
        <c:axPos val="b"/>
        <c:majorTickMark val="none"/>
        <c:minorTickMark val="none"/>
        <c:tickLblPos val="nextTo"/>
        <c:txPr>
          <a:bodyPr/>
          <a:lstStyle/>
          <a:p>
            <a:pPr>
              <a:defRPr>
                <a:latin typeface="Arial" pitchFamily="34" charset="0"/>
                <a:cs typeface="Arial" pitchFamily="34" charset="0"/>
              </a:defRPr>
            </a:pPr>
            <a:endParaRPr lang="en-US"/>
          </a:p>
        </c:txPr>
        <c:crossAx val="103663488"/>
        <c:crosses val="autoZero"/>
        <c:auto val="1"/>
        <c:lblAlgn val="ctr"/>
        <c:lblOffset val="100"/>
        <c:noMultiLvlLbl val="0"/>
      </c:catAx>
      <c:valAx>
        <c:axId val="103663488"/>
        <c:scaling>
          <c:orientation val="minMax"/>
        </c:scaling>
        <c:delete val="0"/>
        <c:axPos val="l"/>
        <c:numFmt formatCode="General" sourceLinked="1"/>
        <c:majorTickMark val="none"/>
        <c:minorTickMark val="none"/>
        <c:tickLblPos val="nextTo"/>
        <c:crossAx val="103661568"/>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76200</xdr:rowOff>
    </xdr:from>
    <xdr:to>
      <xdr:col>9</xdr:col>
      <xdr:colOff>352425</xdr:colOff>
      <xdr:row>63</xdr:row>
      <xdr:rowOff>104775</xdr:rowOff>
    </xdr:to>
    <xdr:sp macro="" textlink="">
      <xdr:nvSpPr>
        <xdr:cNvPr id="2" name="AutoShape 1"/>
        <xdr:cNvSpPr>
          <a:spLocks noChangeArrowheads="1"/>
        </xdr:cNvSpPr>
      </xdr:nvSpPr>
      <xdr:spPr bwMode="auto">
        <a:xfrm>
          <a:off x="152400" y="76200"/>
          <a:ext cx="5686425" cy="10229850"/>
        </a:xfrm>
        <a:prstGeom prst="foldedCorner">
          <a:avLst>
            <a:gd name="adj" fmla="val 12500"/>
          </a:avLst>
        </a:prstGeom>
        <a:solidFill>
          <a:srgbClr val="FFFFFF"/>
        </a:solidFill>
        <a:ln w="25400">
          <a:solidFill>
            <a:srgbClr val="000000"/>
          </a:solidFill>
          <a:round/>
          <a:headEnd/>
          <a:tailEnd/>
        </a:ln>
      </xdr:spPr>
    </xdr:sp>
    <xdr:clientData/>
  </xdr:twoCellAnchor>
  <xdr:twoCellAnchor>
    <xdr:from>
      <xdr:col>2</xdr:col>
      <xdr:colOff>304800</xdr:colOff>
      <xdr:row>5</xdr:row>
      <xdr:rowOff>95250</xdr:rowOff>
    </xdr:from>
    <xdr:to>
      <xdr:col>7</xdr:col>
      <xdr:colOff>342900</xdr:colOff>
      <xdr:row>10</xdr:row>
      <xdr:rowOff>28575</xdr:rowOff>
    </xdr:to>
    <xdr:sp macro="" textlink="">
      <xdr:nvSpPr>
        <xdr:cNvPr id="3" name="WordArt 2"/>
        <xdr:cNvSpPr>
          <a:spLocks noChangeArrowheads="1" noChangeShapeType="1" noTextEdit="1"/>
        </xdr:cNvSpPr>
      </xdr:nvSpPr>
      <xdr:spPr bwMode="auto">
        <a:xfrm>
          <a:off x="1524000" y="904875"/>
          <a:ext cx="3086100" cy="742950"/>
        </a:xfrm>
        <a:prstGeom prst="rect">
          <a:avLst/>
        </a:prstGeom>
      </xdr:spPr>
      <xdr:txBody>
        <a:bodyPr wrap="none" fromWordArt="1">
          <a:prstTxWarp prst="textPlain">
            <a:avLst>
              <a:gd name="adj" fmla="val 50000"/>
            </a:avLst>
          </a:prstTxWarp>
        </a:bodyPr>
        <a:lstStyle/>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ÕªÂÑÃªË ÀÉÌÃÈÉÍ </a:t>
          </a:r>
        </a:p>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ÇÀÑÀÃ ÄÀÐÃÛÍ ÄÝÐÃÝÄÝÕ </a:t>
          </a:r>
        </a:p>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ÑÒÀÒÈÑÒÈÊÈÉÍ ÕÝËÒÝÑ</a:t>
          </a:r>
        </a:p>
      </xdr:txBody>
    </xdr:sp>
    <xdr:clientData/>
  </xdr:twoCellAnchor>
  <xdr:twoCellAnchor>
    <xdr:from>
      <xdr:col>3</xdr:col>
      <xdr:colOff>247650</xdr:colOff>
      <xdr:row>62</xdr:row>
      <xdr:rowOff>57150</xdr:rowOff>
    </xdr:from>
    <xdr:to>
      <xdr:col>5</xdr:col>
      <xdr:colOff>247650</xdr:colOff>
      <xdr:row>63</xdr:row>
      <xdr:rowOff>66675</xdr:rowOff>
    </xdr:to>
    <xdr:sp macro="" textlink="">
      <xdr:nvSpPr>
        <xdr:cNvPr id="4" name="WordArt 3"/>
        <xdr:cNvSpPr>
          <a:spLocks noChangeArrowheads="1" noChangeShapeType="1" noTextEdit="1"/>
        </xdr:cNvSpPr>
      </xdr:nvSpPr>
      <xdr:spPr bwMode="auto">
        <a:xfrm>
          <a:off x="2076450" y="10096500"/>
          <a:ext cx="1219200" cy="171450"/>
        </a:xfrm>
        <a:prstGeom prst="rect">
          <a:avLst/>
        </a:prstGeom>
      </xdr:spPr>
      <xdr:txBody>
        <a:bodyPr wrap="none" fromWordArt="1">
          <a:prstTxWarp prst="textPlain">
            <a:avLst>
              <a:gd name="adj" fmla="val 50000"/>
            </a:avLst>
          </a:prstTxWarp>
        </a:bodyPr>
        <a:lstStyle/>
        <a:p>
          <a:pPr algn="ctr" rtl="0"/>
          <a:r>
            <a:rPr lang="en-US" sz="1200" b="1" i="0" kern="10" spc="0">
              <a:ln w="9525">
                <a:noFill/>
                <a:round/>
                <a:headEnd/>
                <a:tailEnd/>
              </a:ln>
              <a:solidFill>
                <a:srgbClr val="336699"/>
              </a:solidFill>
              <a:effectLst>
                <a:outerShdw dist="45791" dir="2021404" algn="ctr" rotWithShape="0">
                  <a:srgbClr val="B2B2B2">
                    <a:alpha val="80000"/>
                  </a:srgbClr>
                </a:outerShdw>
              </a:effectLst>
              <a:latin typeface="Arial Mon"/>
            </a:rPr>
            <a:t>ÌªÐªÍ 2015 ÎÍ</a:t>
          </a:r>
        </a:p>
      </xdr:txBody>
    </xdr:sp>
    <xdr:clientData/>
  </xdr:twoCellAnchor>
  <xdr:twoCellAnchor>
    <xdr:from>
      <xdr:col>2</xdr:col>
      <xdr:colOff>57150</xdr:colOff>
      <xdr:row>33</xdr:row>
      <xdr:rowOff>123825</xdr:rowOff>
    </xdr:from>
    <xdr:to>
      <xdr:col>8</xdr:col>
      <xdr:colOff>314325</xdr:colOff>
      <xdr:row>40</xdr:row>
      <xdr:rowOff>57150</xdr:rowOff>
    </xdr:to>
    <xdr:sp macro="" textlink="">
      <xdr:nvSpPr>
        <xdr:cNvPr id="5" name="WordArt 4"/>
        <xdr:cNvSpPr>
          <a:spLocks noChangeArrowheads="1" noChangeShapeType="1" noTextEdit="1"/>
        </xdr:cNvSpPr>
      </xdr:nvSpPr>
      <xdr:spPr bwMode="auto">
        <a:xfrm>
          <a:off x="1276350" y="5467350"/>
          <a:ext cx="3914775" cy="1066800"/>
        </a:xfrm>
        <a:prstGeom prst="rect">
          <a:avLst/>
        </a:prstGeom>
      </xdr:spPr>
      <xdr:txBody>
        <a:bodyPr wrap="none" fromWordArt="1">
          <a:prstTxWarp prst="textPlain">
            <a:avLst>
              <a:gd name="adj" fmla="val 50000"/>
            </a:avLst>
          </a:prstTxWarp>
        </a:bodyPr>
        <a:lstStyle/>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ÕªÂÑÃªË ÀÉÌÃÈÉÍ </a:t>
          </a:r>
        </a:p>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ÍÈÉÃÝÌ ÝÄÈÉÍ ÇÀÑÃÈÉÍ </a:t>
          </a:r>
        </a:p>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2015 ÎÍÛ 8 </a:t>
          </a:r>
          <a:r>
            <a:rPr lang="mn-MN" sz="1800" b="1" i="0" kern="10" spc="0">
              <a:ln w="9525">
                <a:noFill/>
                <a:round/>
                <a:headEnd/>
                <a:tailEnd/>
              </a:ln>
              <a:solidFill>
                <a:srgbClr val="336699"/>
              </a:solidFill>
              <a:effectLst>
                <a:outerShdw dist="45791" dir="2021404" algn="ctr" rotWithShape="0">
                  <a:srgbClr val="B2B2B2">
                    <a:alpha val="80000"/>
                  </a:srgbClr>
                </a:outerShdw>
              </a:effectLst>
              <a:latin typeface="Arial Mon"/>
            </a:rPr>
            <a:t>САРЫН</a:t>
          </a:r>
          <a:r>
            <a:rPr lang="mn-MN" sz="1800" b="1" i="0" kern="10" spc="0" baseline="0">
              <a:ln w="9525">
                <a:noFill/>
                <a:round/>
                <a:headEnd/>
                <a:tailEnd/>
              </a:ln>
              <a:solidFill>
                <a:srgbClr val="336699"/>
              </a:solidFill>
              <a:effectLst>
                <a:outerShdw dist="45791" dir="2021404" algn="ctr" rotWithShape="0">
                  <a:srgbClr val="B2B2B2">
                    <a:alpha val="80000"/>
                  </a:srgbClr>
                </a:outerShdw>
              </a:effectLst>
              <a:latin typeface="Arial Mon"/>
            </a:rPr>
            <a:t> ТАНИЛЦУУЛГА</a:t>
          </a:r>
          <a:endPar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endParaRPr>
        </a:p>
      </xdr:txBody>
    </xdr:sp>
    <xdr:clientData/>
  </xdr:twoCellAnchor>
  <xdr:twoCellAnchor editAs="oneCell">
    <xdr:from>
      <xdr:col>2</xdr:col>
      <xdr:colOff>317008</xdr:colOff>
      <xdr:row>12</xdr:row>
      <xdr:rowOff>28575</xdr:rowOff>
    </xdr:from>
    <xdr:to>
      <xdr:col>7</xdr:col>
      <xdr:colOff>304800</xdr:colOff>
      <xdr:row>30</xdr:row>
      <xdr:rowOff>156861</xdr:rowOff>
    </xdr:to>
    <xdr:pic>
      <xdr:nvPicPr>
        <xdr:cNvPr id="6" name="Picture 5"/>
        <xdr:cNvPicPr>
          <a:picLocks noChangeAspect="1" noChangeArrowheads="1"/>
        </xdr:cNvPicPr>
      </xdr:nvPicPr>
      <xdr:blipFill>
        <a:blip xmlns:r="http://schemas.openxmlformats.org/officeDocument/2006/relationships" r:embed="rId1"/>
        <a:stretch>
          <a:fillRect/>
        </a:stretch>
      </xdr:blipFill>
      <xdr:spPr bwMode="auto">
        <a:xfrm>
          <a:off x="1536208" y="1971675"/>
          <a:ext cx="3035792" cy="304293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504826</xdr:colOff>
      <xdr:row>21</xdr:row>
      <xdr:rowOff>0</xdr:rowOff>
    </xdr:from>
    <xdr:to>
      <xdr:col>8</xdr:col>
      <xdr:colOff>447675</xdr:colOff>
      <xdr:row>38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28575</xdr:colOff>
      <xdr:row>35</xdr:row>
      <xdr:rowOff>0</xdr:rowOff>
    </xdr:from>
    <xdr:to>
      <xdr:col>8</xdr:col>
      <xdr:colOff>28575</xdr:colOff>
      <xdr:row>35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228600</xdr:colOff>
      <xdr:row>38</xdr:row>
      <xdr:rowOff>142875</xdr:rowOff>
    </xdr:from>
    <xdr:to>
      <xdr:col>6</xdr:col>
      <xdr:colOff>304800</xdr:colOff>
      <xdr:row>40</xdr:row>
      <xdr:rowOff>19050</xdr:rowOff>
    </xdr:to>
    <xdr:sp macro="" textlink="">
      <xdr:nvSpPr>
        <xdr:cNvPr id="3" name="Text Box 2"/>
        <xdr:cNvSpPr txBox="1">
          <a:spLocks noChangeArrowheads="1"/>
        </xdr:cNvSpPr>
      </xdr:nvSpPr>
      <xdr:spPr bwMode="auto">
        <a:xfrm>
          <a:off x="3886200" y="6296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23</xdr:row>
      <xdr:rowOff>209550</xdr:rowOff>
    </xdr:from>
    <xdr:to>
      <xdr:col>8</xdr:col>
      <xdr:colOff>1085850</xdr:colOff>
      <xdr:row>37</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742950</xdr:colOff>
      <xdr:row>3</xdr:row>
      <xdr:rowOff>38100</xdr:rowOff>
    </xdr:from>
    <xdr:to>
      <xdr:col>16</xdr:col>
      <xdr:colOff>533400</xdr:colOff>
      <xdr:row>41</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28575</xdr:colOff>
      <xdr:row>3</xdr:row>
      <xdr:rowOff>38100</xdr:rowOff>
    </xdr:from>
    <xdr:to>
      <xdr:col>22</xdr:col>
      <xdr:colOff>381000</xdr:colOff>
      <xdr:row>41</xdr:row>
      <xdr:rowOff>19050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28575</xdr:colOff>
      <xdr:row>42</xdr:row>
      <xdr:rowOff>0</xdr:rowOff>
    </xdr:from>
    <xdr:to>
      <xdr:col>7</xdr:col>
      <xdr:colOff>28575</xdr:colOff>
      <xdr:row>42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33</xdr:row>
      <xdr:rowOff>28575</xdr:rowOff>
    </xdr:from>
    <xdr:to>
      <xdr:col>8</xdr:col>
      <xdr:colOff>19050</xdr:colOff>
      <xdr:row>48</xdr:row>
      <xdr:rowOff>85725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30</xdr:row>
      <xdr:rowOff>85725</xdr:rowOff>
    </xdr:from>
    <xdr:to>
      <xdr:col>9</xdr:col>
      <xdr:colOff>0</xdr:colOff>
      <xdr:row>46</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428625</xdr:colOff>
      <xdr:row>31</xdr:row>
      <xdr:rowOff>19050</xdr:rowOff>
    </xdr:from>
    <xdr:to>
      <xdr:col>21</xdr:col>
      <xdr:colOff>47625</xdr:colOff>
      <xdr:row>46</xdr:row>
      <xdr:rowOff>57150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57149</xdr:colOff>
      <xdr:row>79</xdr:row>
      <xdr:rowOff>119062</xdr:rowOff>
    </xdr:from>
    <xdr:to>
      <xdr:col>31</xdr:col>
      <xdr:colOff>142875</xdr:colOff>
      <xdr:row>94</xdr:row>
      <xdr:rowOff>4762</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58</xdr:row>
      <xdr:rowOff>9525</xdr:rowOff>
    </xdr:from>
    <xdr:to>
      <xdr:col>7</xdr:col>
      <xdr:colOff>714375</xdr:colOff>
      <xdr:row>70</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285750</xdr:colOff>
      <xdr:row>16</xdr:row>
      <xdr:rowOff>42862</xdr:rowOff>
    </xdr:from>
    <xdr:to>
      <xdr:col>16</xdr:col>
      <xdr:colOff>590550</xdr:colOff>
      <xdr:row>33</xdr:row>
      <xdr:rowOff>90487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600075</xdr:colOff>
      <xdr:row>34</xdr:row>
      <xdr:rowOff>80962</xdr:rowOff>
    </xdr:from>
    <xdr:to>
      <xdr:col>17</xdr:col>
      <xdr:colOff>295275</xdr:colOff>
      <xdr:row>51</xdr:row>
      <xdr:rowOff>4762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47625</xdr:colOff>
      <xdr:row>28</xdr:row>
      <xdr:rowOff>123825</xdr:rowOff>
    </xdr:from>
    <xdr:to>
      <xdr:col>9</xdr:col>
      <xdr:colOff>9525</xdr:colOff>
      <xdr:row>43</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409575</xdr:colOff>
      <xdr:row>9</xdr:row>
      <xdr:rowOff>80962</xdr:rowOff>
    </xdr:from>
    <xdr:to>
      <xdr:col>18</xdr:col>
      <xdr:colOff>104775</xdr:colOff>
      <xdr:row>24</xdr:row>
      <xdr:rowOff>42862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390525</xdr:colOff>
      <xdr:row>29</xdr:row>
      <xdr:rowOff>157162</xdr:rowOff>
    </xdr:from>
    <xdr:to>
      <xdr:col>18</xdr:col>
      <xdr:colOff>85725</xdr:colOff>
      <xdr:row>47</xdr:row>
      <xdr:rowOff>147637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57149</xdr:colOff>
      <xdr:row>44</xdr:row>
      <xdr:rowOff>157162</xdr:rowOff>
    </xdr:from>
    <xdr:to>
      <xdr:col>10</xdr:col>
      <xdr:colOff>47624</xdr:colOff>
      <xdr:row>61</xdr:row>
      <xdr:rowOff>147637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istrator\My%20Documents\Taniltsuulga\TANIL-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iol,axyi"/>
      <sheetName val="tejeeber,amitad"/>
      <sheetName val="mingat malchin "/>
      <sheetName val="ebs"/>
      <sheetName val="urgats"/>
      <sheetName val="gol neriin byt"/>
      <sheetName val="aj_yildber"/>
      <sheetName val="horsum"/>
      <sheetName val="hor"/>
      <sheetName val="telsum "/>
      <sheetName val="tel"/>
      <sheetName val="sumdaar"/>
    </sheetNames>
    <sheetDataSet>
      <sheetData sheetId="0"/>
      <sheetData sheetId="1"/>
      <sheetData sheetId="2"/>
      <sheetData sheetId="3"/>
      <sheetData sheetId="4"/>
      <sheetData sheetId="5"/>
      <sheetData sheetId="6"/>
      <sheetData sheetId="7"/>
      <sheetData sheetId="8"/>
      <sheetData sheetId="9"/>
      <sheetData sheetId="10">
        <row r="40">
          <cell r="D40">
            <v>2001</v>
          </cell>
          <cell r="E40">
            <v>2002</v>
          </cell>
          <cell r="F40">
            <v>2003</v>
          </cell>
          <cell r="G40">
            <v>2004</v>
          </cell>
        </row>
        <row r="41">
          <cell r="D41">
            <v>471.9</v>
          </cell>
          <cell r="E41">
            <v>579.79999999999995</v>
          </cell>
          <cell r="F41">
            <v>606.70000000000005</v>
          </cell>
          <cell r="G41">
            <v>716.9</v>
          </cell>
        </row>
        <row r="42">
          <cell r="D42">
            <v>0.1</v>
          </cell>
          <cell r="E42">
            <v>0.2</v>
          </cell>
          <cell r="F42">
            <v>0.1</v>
          </cell>
          <cell r="G42">
            <v>0.1</v>
          </cell>
        </row>
        <row r="43">
          <cell r="D43">
            <v>17.7</v>
          </cell>
          <cell r="E43">
            <v>26.3</v>
          </cell>
          <cell r="F43">
            <v>22.7</v>
          </cell>
          <cell r="G43">
            <v>23.5</v>
          </cell>
        </row>
        <row r="44">
          <cell r="D44">
            <v>55.9</v>
          </cell>
          <cell r="E44">
            <v>58.9</v>
          </cell>
          <cell r="F44">
            <v>64.099999999999994</v>
          </cell>
          <cell r="G44">
            <v>62.1</v>
          </cell>
        </row>
        <row r="45">
          <cell r="D45">
            <v>236.3</v>
          </cell>
          <cell r="E45">
            <v>267.60000000000002</v>
          </cell>
          <cell r="F45">
            <v>281.5</v>
          </cell>
          <cell r="G45">
            <v>324.7</v>
          </cell>
        </row>
      </sheetData>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election activeCell="M28" sqref="M28"/>
    </sheetView>
  </sheetViews>
  <sheetFormatPr defaultRowHeight="12.75"/>
  <cols>
    <col min="1" max="16384" width="9.140625" style="46"/>
  </cols>
  <sheetData/>
  <pageMargins left="0.94488188976377963" right="0" top="0.51181102362204722" bottom="0.15748031496062992" header="0.51181102362204722" footer="0.15748031496062992"/>
  <pageSetup paperSize="9" orientation="portrait"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S32"/>
  <sheetViews>
    <sheetView topLeftCell="F1" workbookViewId="0">
      <selection activeCell="A4" sqref="A4:I13"/>
    </sheetView>
  </sheetViews>
  <sheetFormatPr defaultRowHeight="12.75"/>
  <cols>
    <col min="1" max="1" width="4.5703125" style="128" customWidth="1"/>
    <col min="2" max="2" width="20.5703125" style="128" customWidth="1"/>
    <col min="3" max="3" width="13.28515625" style="128" customWidth="1"/>
    <col min="4" max="4" width="13.7109375" style="128" customWidth="1"/>
    <col min="5" max="5" width="11" style="128" customWidth="1"/>
    <col min="6" max="6" width="13.140625" style="128" customWidth="1"/>
    <col min="7" max="7" width="12.28515625" style="128" customWidth="1"/>
    <col min="8" max="8" width="15.42578125" style="128" customWidth="1"/>
    <col min="9" max="9" width="16.140625" style="128" customWidth="1"/>
    <col min="10" max="10" width="11.42578125" style="128" customWidth="1"/>
    <col min="11" max="11" width="10.140625" style="128" hidden="1" customWidth="1"/>
    <col min="12" max="12" width="9.85546875" style="128" customWidth="1"/>
    <col min="13" max="13" width="23.5703125" style="128" customWidth="1"/>
    <col min="14" max="17" width="9.140625" style="128"/>
    <col min="18" max="18" width="23.85546875" style="128" customWidth="1"/>
    <col min="19" max="19" width="8.7109375" style="128" customWidth="1"/>
    <col min="20" max="16384" width="9.140625" style="128"/>
  </cols>
  <sheetData>
    <row r="2" spans="1:19">
      <c r="A2" s="132"/>
      <c r="B2" s="132" t="s">
        <v>205</v>
      </c>
      <c r="C2" s="132"/>
      <c r="D2" s="219"/>
      <c r="E2" s="132"/>
      <c r="F2" s="132"/>
      <c r="G2" s="132"/>
      <c r="H2" s="132"/>
      <c r="I2" s="132"/>
    </row>
    <row r="3" spans="1:19" ht="13.5" thickBot="1">
      <c r="A3" s="160"/>
      <c r="B3" s="160"/>
      <c r="C3" s="160"/>
      <c r="D3" s="160"/>
      <c r="E3" s="160"/>
      <c r="F3" s="160"/>
      <c r="G3" s="160"/>
      <c r="H3" s="160"/>
      <c r="I3" s="160"/>
    </row>
    <row r="4" spans="1:19" s="194" customFormat="1" ht="16.5" customHeight="1">
      <c r="A4" s="191" t="s">
        <v>195</v>
      </c>
      <c r="B4" s="191" t="s">
        <v>194</v>
      </c>
      <c r="C4" s="218" t="s">
        <v>204</v>
      </c>
      <c r="D4" s="218"/>
      <c r="E4" s="218" t="s">
        <v>203</v>
      </c>
      <c r="F4" s="218"/>
      <c r="G4" s="218"/>
      <c r="H4" s="218" t="s">
        <v>202</v>
      </c>
      <c r="I4" s="218"/>
    </row>
    <row r="5" spans="1:19" s="194" customFormat="1" ht="16.5" customHeight="1">
      <c r="A5" s="188"/>
      <c r="B5" s="188"/>
      <c r="C5" s="217" t="s">
        <v>190</v>
      </c>
      <c r="D5" s="188" t="s">
        <v>201</v>
      </c>
      <c r="E5" s="189" t="s">
        <v>200</v>
      </c>
      <c r="F5" s="189"/>
      <c r="G5" s="189"/>
      <c r="H5" s="188" t="s">
        <v>190</v>
      </c>
      <c r="I5" s="188" t="s">
        <v>199</v>
      </c>
    </row>
    <row r="6" spans="1:19" s="194" customFormat="1" ht="16.5" customHeight="1" thickBot="1">
      <c r="A6" s="187"/>
      <c r="B6" s="187"/>
      <c r="C6" s="187"/>
      <c r="D6" s="187"/>
      <c r="E6" s="154">
        <v>2014</v>
      </c>
      <c r="F6" s="216">
        <v>2015</v>
      </c>
      <c r="G6" s="154" t="s">
        <v>188</v>
      </c>
      <c r="H6" s="187"/>
      <c r="I6" s="187"/>
    </row>
    <row r="7" spans="1:19">
      <c r="A7" s="130">
        <v>1</v>
      </c>
      <c r="B7" s="182" t="s">
        <v>187</v>
      </c>
      <c r="C7" s="214">
        <v>57146</v>
      </c>
      <c r="D7" s="213">
        <f>C7/K7*100</f>
        <v>74.616770689159893</v>
      </c>
      <c r="E7" s="178">
        <v>197</v>
      </c>
      <c r="F7" s="214">
        <v>836</v>
      </c>
      <c r="G7" s="211">
        <f>F7-E7</f>
        <v>639</v>
      </c>
      <c r="H7" s="211">
        <v>56325</v>
      </c>
      <c r="I7" s="142">
        <f>H7/C7*100</f>
        <v>98.563329016904063</v>
      </c>
      <c r="J7" s="132"/>
      <c r="K7" s="203">
        <v>76586</v>
      </c>
      <c r="L7" s="144"/>
      <c r="M7" s="182" t="s">
        <v>187</v>
      </c>
      <c r="N7" s="211">
        <v>56325</v>
      </c>
      <c r="R7" s="182" t="s">
        <v>187</v>
      </c>
      <c r="S7" s="142">
        <f>I7</f>
        <v>98.563329016904063</v>
      </c>
    </row>
    <row r="8" spans="1:19">
      <c r="A8" s="130">
        <v>2</v>
      </c>
      <c r="B8" s="182" t="s">
        <v>2</v>
      </c>
      <c r="C8" s="214">
        <v>60455</v>
      </c>
      <c r="D8" s="213">
        <f>C8/K8*100</f>
        <v>53.875219448726973</v>
      </c>
      <c r="E8" s="178">
        <v>406</v>
      </c>
      <c r="F8" s="214">
        <v>918</v>
      </c>
      <c r="G8" s="211">
        <f>F8-E8</f>
        <v>512</v>
      </c>
      <c r="H8" s="211">
        <v>59537</v>
      </c>
      <c r="I8" s="142">
        <f>H8/C8*100</f>
        <v>98.481515176577616</v>
      </c>
      <c r="J8" s="132"/>
      <c r="K8" s="203">
        <v>112213</v>
      </c>
      <c r="L8" s="132"/>
      <c r="M8" s="182" t="s">
        <v>2</v>
      </c>
      <c r="N8" s="211">
        <v>59537</v>
      </c>
      <c r="R8" s="182" t="s">
        <v>2</v>
      </c>
      <c r="S8" s="142">
        <f>I8</f>
        <v>98.481515176577616</v>
      </c>
    </row>
    <row r="9" spans="1:19">
      <c r="A9" s="130">
        <v>3</v>
      </c>
      <c r="B9" s="182" t="s">
        <v>3</v>
      </c>
      <c r="C9" s="214">
        <v>65839</v>
      </c>
      <c r="D9" s="213">
        <f>C9/K9*100</f>
        <v>80.340451494813919</v>
      </c>
      <c r="E9" s="178">
        <v>240</v>
      </c>
      <c r="F9" s="214">
        <v>273</v>
      </c>
      <c r="G9" s="211">
        <f>F9-E9</f>
        <v>33</v>
      </c>
      <c r="H9" s="211">
        <v>65566</v>
      </c>
      <c r="I9" s="142">
        <v>0</v>
      </c>
      <c r="J9" s="132"/>
      <c r="K9" s="203">
        <v>81950</v>
      </c>
      <c r="L9" s="132"/>
      <c r="M9" s="182" t="s">
        <v>3</v>
      </c>
      <c r="N9" s="211">
        <v>65566</v>
      </c>
      <c r="R9" s="182" t="s">
        <v>3</v>
      </c>
      <c r="S9" s="142">
        <f>I9</f>
        <v>0</v>
      </c>
    </row>
    <row r="10" spans="1:19">
      <c r="A10" s="130">
        <v>4</v>
      </c>
      <c r="B10" s="182" t="s">
        <v>4</v>
      </c>
      <c r="C10" s="215">
        <v>103780</v>
      </c>
      <c r="D10" s="213">
        <f>C10/K10*100</f>
        <v>77.164441007643575</v>
      </c>
      <c r="E10" s="178">
        <v>1083</v>
      </c>
      <c r="F10" s="214">
        <v>2511</v>
      </c>
      <c r="G10" s="211">
        <f>F10-E10</f>
        <v>1428</v>
      </c>
      <c r="H10" s="211">
        <v>101569</v>
      </c>
      <c r="I10" s="142">
        <f>H10/C10*100</f>
        <v>97.869531701676621</v>
      </c>
      <c r="J10" s="132"/>
      <c r="K10" s="203">
        <v>134492</v>
      </c>
      <c r="L10" s="132"/>
      <c r="M10" s="182" t="s">
        <v>4</v>
      </c>
      <c r="N10" s="211">
        <v>101569</v>
      </c>
      <c r="R10" s="182" t="s">
        <v>4</v>
      </c>
      <c r="S10" s="142">
        <f>I10</f>
        <v>97.869531701676621</v>
      </c>
    </row>
    <row r="11" spans="1:19">
      <c r="A11" s="130">
        <v>5</v>
      </c>
      <c r="B11" s="182" t="s">
        <v>5</v>
      </c>
      <c r="C11" s="214">
        <v>117155</v>
      </c>
      <c r="D11" s="213">
        <f>C11/K11*100</f>
        <v>82.698619983764516</v>
      </c>
      <c r="E11" s="178">
        <v>1315</v>
      </c>
      <c r="F11" s="214">
        <v>3998</v>
      </c>
      <c r="G11" s="211">
        <f>F11-E11</f>
        <v>2683</v>
      </c>
      <c r="H11" s="211">
        <v>113157</v>
      </c>
      <c r="I11" s="142">
        <f>H11/C11*100</f>
        <v>96.587426913063894</v>
      </c>
      <c r="J11" s="132"/>
      <c r="K11" s="203">
        <v>141665</v>
      </c>
      <c r="L11" s="132"/>
      <c r="M11" s="182" t="s">
        <v>5</v>
      </c>
      <c r="N11" s="211">
        <v>113157</v>
      </c>
      <c r="R11" s="182" t="s">
        <v>5</v>
      </c>
      <c r="S11" s="142">
        <f>I11</f>
        <v>96.587426913063894</v>
      </c>
    </row>
    <row r="12" spans="1:19">
      <c r="A12" s="130">
        <v>6</v>
      </c>
      <c r="B12" s="182" t="s">
        <v>6</v>
      </c>
      <c r="C12" s="214">
        <v>84307</v>
      </c>
      <c r="D12" s="213">
        <f>C12/K12*100</f>
        <v>89.005605937437309</v>
      </c>
      <c r="E12" s="178">
        <v>341</v>
      </c>
      <c r="F12" s="214">
        <v>874</v>
      </c>
      <c r="G12" s="211">
        <f>F12-E12</f>
        <v>533</v>
      </c>
      <c r="H12" s="211">
        <v>83433</v>
      </c>
      <c r="I12" s="142">
        <f>H12/C12*100</f>
        <v>98.963312654939685</v>
      </c>
      <c r="J12" s="132"/>
      <c r="K12" s="203">
        <v>94721</v>
      </c>
      <c r="L12" s="132"/>
      <c r="M12" s="182" t="s">
        <v>6</v>
      </c>
      <c r="N12" s="211">
        <v>83433</v>
      </c>
      <c r="R12" s="182" t="s">
        <v>6</v>
      </c>
      <c r="S12" s="142">
        <f>I12</f>
        <v>98.963312654939685</v>
      </c>
    </row>
    <row r="13" spans="1:19">
      <c r="A13" s="130">
        <v>7</v>
      </c>
      <c r="B13" s="182" t="s">
        <v>186</v>
      </c>
      <c r="C13" s="214">
        <v>69860</v>
      </c>
      <c r="D13" s="213">
        <f>C13/K13*100</f>
        <v>66.107725500586696</v>
      </c>
      <c r="E13" s="178">
        <v>202</v>
      </c>
      <c r="F13" s="214">
        <v>1369</v>
      </c>
      <c r="G13" s="211">
        <f>F13-E13</f>
        <v>1167</v>
      </c>
      <c r="H13" s="211">
        <v>68493</v>
      </c>
      <c r="I13" s="142">
        <v>0</v>
      </c>
      <c r="J13" s="132"/>
      <c r="K13" s="203">
        <v>105676</v>
      </c>
      <c r="L13" s="132"/>
      <c r="M13" s="182" t="s">
        <v>186</v>
      </c>
      <c r="N13" s="211">
        <v>68493</v>
      </c>
      <c r="R13" s="182" t="s">
        <v>186</v>
      </c>
      <c r="S13" s="142">
        <f>I13</f>
        <v>0</v>
      </c>
    </row>
    <row r="14" spans="1:19">
      <c r="A14" s="130">
        <v>8</v>
      </c>
      <c r="B14" s="182" t="s">
        <v>8</v>
      </c>
      <c r="C14" s="214">
        <v>69550</v>
      </c>
      <c r="D14" s="213">
        <f>C14/K14*100</f>
        <v>74.394574704774939</v>
      </c>
      <c r="E14" s="178">
        <v>635</v>
      </c>
      <c r="F14" s="214">
        <v>5079</v>
      </c>
      <c r="G14" s="211">
        <f>F14-E14</f>
        <v>4444</v>
      </c>
      <c r="H14" s="211">
        <v>64471</v>
      </c>
      <c r="I14" s="142">
        <f>H14/C14*100</f>
        <v>92.697340043134432</v>
      </c>
      <c r="J14" s="132"/>
      <c r="K14" s="203">
        <v>93488</v>
      </c>
      <c r="L14" s="132"/>
      <c r="M14" s="182" t="s">
        <v>8</v>
      </c>
      <c r="N14" s="211">
        <v>64471</v>
      </c>
      <c r="R14" s="182" t="s">
        <v>8</v>
      </c>
      <c r="S14" s="142">
        <f>I14</f>
        <v>92.697340043134432</v>
      </c>
    </row>
    <row r="15" spans="1:19">
      <c r="A15" s="130">
        <v>9</v>
      </c>
      <c r="B15" s="182" t="s">
        <v>185</v>
      </c>
      <c r="C15" s="214">
        <v>33251</v>
      </c>
      <c r="D15" s="213">
        <f>C15/K15*100</f>
        <v>57.450153771726733</v>
      </c>
      <c r="E15" s="178">
        <v>140</v>
      </c>
      <c r="F15" s="214">
        <v>72</v>
      </c>
      <c r="G15" s="211">
        <f>F15-E15</f>
        <v>-68</v>
      </c>
      <c r="H15" s="211">
        <v>33179</v>
      </c>
      <c r="I15" s="142">
        <f>H15/C15*100</f>
        <v>99.78346515894259</v>
      </c>
      <c r="J15" s="132"/>
      <c r="K15" s="203">
        <v>57878</v>
      </c>
      <c r="L15" s="132"/>
      <c r="M15" s="182" t="s">
        <v>185</v>
      </c>
      <c r="N15" s="211">
        <v>33179</v>
      </c>
      <c r="R15" s="182" t="s">
        <v>185</v>
      </c>
      <c r="S15" s="142">
        <f>I15</f>
        <v>99.78346515894259</v>
      </c>
    </row>
    <row r="16" spans="1:19">
      <c r="A16" s="130">
        <v>10</v>
      </c>
      <c r="B16" s="182" t="s">
        <v>9</v>
      </c>
      <c r="C16" s="214">
        <v>60606</v>
      </c>
      <c r="D16" s="213">
        <f>C16/K16*100</f>
        <v>78.239652991144055</v>
      </c>
      <c r="E16" s="178">
        <v>378</v>
      </c>
      <c r="F16" s="214">
        <v>369</v>
      </c>
      <c r="G16" s="211">
        <f>F16-E16</f>
        <v>-9</v>
      </c>
      <c r="H16" s="211">
        <v>60247</v>
      </c>
      <c r="I16" s="142">
        <f>H16/C16*100</f>
        <v>99.407649407649416</v>
      </c>
      <c r="J16" s="132"/>
      <c r="K16" s="203">
        <v>77462</v>
      </c>
      <c r="L16" s="132"/>
      <c r="M16" s="182" t="s">
        <v>9</v>
      </c>
      <c r="N16" s="211">
        <v>60247</v>
      </c>
      <c r="R16" s="182" t="s">
        <v>9</v>
      </c>
      <c r="S16" s="142">
        <f>I16</f>
        <v>99.407649407649416</v>
      </c>
    </row>
    <row r="17" spans="1:19">
      <c r="A17" s="130">
        <v>11</v>
      </c>
      <c r="B17" s="182" t="s">
        <v>10</v>
      </c>
      <c r="C17" s="214">
        <v>112953</v>
      </c>
      <c r="D17" s="213">
        <f>C17/K17*100</f>
        <v>96.395197009652065</v>
      </c>
      <c r="E17" s="178">
        <v>5509</v>
      </c>
      <c r="F17" s="214">
        <v>3658</v>
      </c>
      <c r="G17" s="211">
        <f>F17-E17</f>
        <v>-1851</v>
      </c>
      <c r="H17" s="211">
        <v>109295</v>
      </c>
      <c r="I17" s="142">
        <f>H17/C17*100</f>
        <v>96.761484865386493</v>
      </c>
      <c r="J17" s="132"/>
      <c r="K17" s="203">
        <v>117177</v>
      </c>
      <c r="L17" s="132"/>
      <c r="M17" s="182" t="s">
        <v>10</v>
      </c>
      <c r="N17" s="211">
        <v>109295</v>
      </c>
      <c r="R17" s="182" t="s">
        <v>10</v>
      </c>
      <c r="S17" s="142">
        <f>I17</f>
        <v>96.761484865386493</v>
      </c>
    </row>
    <row r="18" spans="1:19">
      <c r="A18" s="130">
        <v>12</v>
      </c>
      <c r="B18" s="182" t="s">
        <v>11</v>
      </c>
      <c r="C18" s="214">
        <v>90580</v>
      </c>
      <c r="D18" s="213">
        <f>C18/K18*100</f>
        <v>79.367721923821705</v>
      </c>
      <c r="E18" s="178">
        <v>1562</v>
      </c>
      <c r="F18" s="214">
        <v>2980</v>
      </c>
      <c r="G18" s="211">
        <f>F18-E18</f>
        <v>1418</v>
      </c>
      <c r="H18" s="211">
        <v>87610</v>
      </c>
      <c r="I18" s="142">
        <f>H18/C18*100</f>
        <v>96.721130492382429</v>
      </c>
      <c r="J18" s="132"/>
      <c r="K18" s="203">
        <v>114127</v>
      </c>
      <c r="L18" s="132"/>
      <c r="M18" s="182" t="s">
        <v>11</v>
      </c>
      <c r="N18" s="211">
        <v>87610</v>
      </c>
      <c r="R18" s="182" t="s">
        <v>11</v>
      </c>
      <c r="S18" s="142">
        <f>I18</f>
        <v>96.721130492382429</v>
      </c>
    </row>
    <row r="19" spans="1:19">
      <c r="A19" s="130">
        <v>13</v>
      </c>
      <c r="B19" s="182" t="s">
        <v>12</v>
      </c>
      <c r="C19" s="214">
        <v>51440</v>
      </c>
      <c r="D19" s="213">
        <f>C19/K19*100</f>
        <v>72.042799921570818</v>
      </c>
      <c r="E19" s="178">
        <v>337</v>
      </c>
      <c r="F19" s="214">
        <v>598</v>
      </c>
      <c r="G19" s="211">
        <f>F19-E19</f>
        <v>261</v>
      </c>
      <c r="H19" s="211">
        <v>50842</v>
      </c>
      <c r="I19" s="142">
        <v>0</v>
      </c>
      <c r="J19" s="132"/>
      <c r="K19" s="203">
        <v>71402</v>
      </c>
      <c r="L19" s="132"/>
      <c r="M19" s="182" t="s">
        <v>12</v>
      </c>
      <c r="N19" s="211">
        <v>50842</v>
      </c>
      <c r="R19" s="182" t="s">
        <v>12</v>
      </c>
      <c r="S19" s="142">
        <f>I19</f>
        <v>0</v>
      </c>
    </row>
    <row r="20" spans="1:19">
      <c r="A20" s="130">
        <v>14</v>
      </c>
      <c r="B20" s="182" t="s">
        <v>184</v>
      </c>
      <c r="C20" s="214">
        <v>34531</v>
      </c>
      <c r="D20" s="213">
        <f>C20/K20*100</f>
        <v>63.002426608768637</v>
      </c>
      <c r="E20" s="178">
        <v>308</v>
      </c>
      <c r="F20" s="214">
        <v>680</v>
      </c>
      <c r="G20" s="211">
        <f>F20-E20</f>
        <v>372</v>
      </c>
      <c r="H20" s="211">
        <v>33851</v>
      </c>
      <c r="I20" s="142">
        <f>H20/C20*100</f>
        <v>98.030754973791673</v>
      </c>
      <c r="J20" s="132"/>
      <c r="K20" s="203">
        <v>54809</v>
      </c>
      <c r="L20" s="132"/>
      <c r="M20" s="182" t="s">
        <v>184</v>
      </c>
      <c r="N20" s="211">
        <v>33851</v>
      </c>
      <c r="R20" s="182" t="s">
        <v>184</v>
      </c>
      <c r="S20" s="142">
        <f>I20</f>
        <v>98.030754973791673</v>
      </c>
    </row>
    <row r="21" spans="1:19">
      <c r="A21" s="130">
        <v>15</v>
      </c>
      <c r="B21" s="182" t="s">
        <v>183</v>
      </c>
      <c r="C21" s="214">
        <v>5228</v>
      </c>
      <c r="D21" s="213">
        <f>C21/K21*100</f>
        <v>36.978356203140471</v>
      </c>
      <c r="E21" s="178"/>
      <c r="F21" s="214"/>
      <c r="G21" s="211">
        <f>F21-E21</f>
        <v>0</v>
      </c>
      <c r="H21" s="211">
        <v>5228</v>
      </c>
      <c r="I21" s="142">
        <v>0</v>
      </c>
      <c r="J21" s="132"/>
      <c r="K21" s="203">
        <v>14138</v>
      </c>
      <c r="L21" s="132"/>
      <c r="M21" s="182" t="s">
        <v>183</v>
      </c>
      <c r="N21" s="211">
        <v>5228</v>
      </c>
      <c r="R21" s="182" t="s">
        <v>183</v>
      </c>
      <c r="S21" s="142">
        <f>I21</f>
        <v>0</v>
      </c>
    </row>
    <row r="22" spans="1:19">
      <c r="A22" s="129">
        <v>16</v>
      </c>
      <c r="B22" s="182" t="s">
        <v>182</v>
      </c>
      <c r="C22" s="214">
        <v>129880</v>
      </c>
      <c r="D22" s="213">
        <f>C22/K22*100</f>
        <v>92.666186259890551</v>
      </c>
      <c r="E22" s="178">
        <v>150</v>
      </c>
      <c r="F22" s="214">
        <v>2572</v>
      </c>
      <c r="G22" s="211">
        <f>F22-E22</f>
        <v>2422</v>
      </c>
      <c r="H22" s="211">
        <v>127308</v>
      </c>
      <c r="I22" s="142">
        <f>H22/C22*100</f>
        <v>98.019710502001843</v>
      </c>
      <c r="J22" s="132"/>
      <c r="K22" s="203">
        <v>140159</v>
      </c>
      <c r="L22" s="132"/>
      <c r="M22" s="182" t="s">
        <v>182</v>
      </c>
      <c r="N22" s="211">
        <v>127308</v>
      </c>
      <c r="R22" s="182" t="s">
        <v>182</v>
      </c>
      <c r="S22" s="142">
        <f>I22</f>
        <v>98.019710502001843</v>
      </c>
    </row>
    <row r="23" spans="1:19">
      <c r="A23" s="130">
        <v>17</v>
      </c>
      <c r="B23" s="182" t="s">
        <v>181</v>
      </c>
      <c r="C23" s="214">
        <v>7858</v>
      </c>
      <c r="D23" s="213">
        <f>C23/K23*100</f>
        <v>71.15175660992395</v>
      </c>
      <c r="E23" s="178">
        <v>130</v>
      </c>
      <c r="F23" s="214">
        <v>90</v>
      </c>
      <c r="G23" s="211">
        <f>F23-E23</f>
        <v>-40</v>
      </c>
      <c r="H23" s="211">
        <v>7768</v>
      </c>
      <c r="I23" s="142">
        <f>H23/C23*100</f>
        <v>98.854670399592777</v>
      </c>
      <c r="J23" s="132"/>
      <c r="K23" s="203">
        <v>11044</v>
      </c>
      <c r="L23" s="132"/>
      <c r="M23" s="182" t="s">
        <v>181</v>
      </c>
      <c r="N23" s="211">
        <v>7768</v>
      </c>
      <c r="R23" s="182" t="s">
        <v>181</v>
      </c>
      <c r="S23" s="142">
        <f>I23</f>
        <v>98.854670399592777</v>
      </c>
    </row>
    <row r="24" spans="1:19">
      <c r="A24" s="130">
        <v>18</v>
      </c>
      <c r="B24" s="182" t="s">
        <v>14</v>
      </c>
      <c r="C24" s="214">
        <v>88753</v>
      </c>
      <c r="D24" s="213">
        <f>C24/K24*100</f>
        <v>89.078135193456106</v>
      </c>
      <c r="E24" s="178">
        <v>1019</v>
      </c>
      <c r="F24" s="214">
        <v>1782</v>
      </c>
      <c r="G24" s="211">
        <f>F24-E24</f>
        <v>763</v>
      </c>
      <c r="H24" s="211">
        <v>87142</v>
      </c>
      <c r="I24" s="142">
        <v>0</v>
      </c>
      <c r="J24" s="132"/>
      <c r="K24" s="203">
        <v>99635</v>
      </c>
      <c r="L24" s="132"/>
      <c r="M24" s="182" t="s">
        <v>14</v>
      </c>
      <c r="N24" s="211">
        <v>87142</v>
      </c>
      <c r="R24" s="182" t="s">
        <v>14</v>
      </c>
      <c r="S24" s="142">
        <f>I24</f>
        <v>0</v>
      </c>
    </row>
    <row r="25" spans="1:19">
      <c r="A25" s="130">
        <v>19</v>
      </c>
      <c r="B25" s="182" t="s">
        <v>180</v>
      </c>
      <c r="C25" s="214">
        <v>9931</v>
      </c>
      <c r="D25" s="213">
        <f>C25/K25*100</f>
        <v>50.743446936794236</v>
      </c>
      <c r="E25" s="178">
        <v>175</v>
      </c>
      <c r="F25" s="214">
        <v>319</v>
      </c>
      <c r="G25" s="211">
        <f>F25-E25</f>
        <v>144</v>
      </c>
      <c r="H25" s="211">
        <v>9612</v>
      </c>
      <c r="I25" s="142">
        <f>H25/C25*100</f>
        <v>96.787836068875237</v>
      </c>
      <c r="J25" s="132"/>
      <c r="K25" s="203">
        <v>19571</v>
      </c>
      <c r="L25" s="132"/>
      <c r="M25" s="182" t="s">
        <v>180</v>
      </c>
      <c r="N25" s="211">
        <v>9612</v>
      </c>
      <c r="R25" s="182" t="s">
        <v>180</v>
      </c>
      <c r="S25" s="142">
        <f>I25</f>
        <v>96.787836068875237</v>
      </c>
    </row>
    <row r="26" spans="1:19">
      <c r="A26" s="130">
        <v>20</v>
      </c>
      <c r="B26" s="182" t="s">
        <v>179</v>
      </c>
      <c r="C26" s="214">
        <v>61221</v>
      </c>
      <c r="D26" s="213">
        <f>C26/K26*100</f>
        <v>69.398188557760975</v>
      </c>
      <c r="E26" s="178">
        <v>414</v>
      </c>
      <c r="F26" s="214">
        <v>864</v>
      </c>
      <c r="G26" s="211">
        <f>F26-E26</f>
        <v>450</v>
      </c>
      <c r="H26" s="211">
        <v>60357</v>
      </c>
      <c r="I26" s="142">
        <f>H26/C26*100</f>
        <v>98.588719557014741</v>
      </c>
      <c r="J26" s="132"/>
      <c r="K26" s="203">
        <v>88217</v>
      </c>
      <c r="L26" s="132"/>
      <c r="M26" s="182" t="s">
        <v>179</v>
      </c>
      <c r="N26" s="211">
        <v>60357</v>
      </c>
      <c r="R26" s="182" t="s">
        <v>179</v>
      </c>
      <c r="S26" s="142">
        <f>I26</f>
        <v>98.588719557014741</v>
      </c>
    </row>
    <row r="27" spans="1:19">
      <c r="A27" s="130">
        <v>22</v>
      </c>
      <c r="B27" s="182" t="s">
        <v>17</v>
      </c>
      <c r="C27" s="214">
        <v>80254</v>
      </c>
      <c r="D27" s="213">
        <f>C27/K27*100</f>
        <v>93.134501566670536</v>
      </c>
      <c r="E27" s="178">
        <v>136</v>
      </c>
      <c r="F27" s="214">
        <v>290</v>
      </c>
      <c r="G27" s="211">
        <f>F27-E27</f>
        <v>154</v>
      </c>
      <c r="H27" s="211">
        <v>79964</v>
      </c>
      <c r="I27" s="142">
        <f>H27/C27*100</f>
        <v>99.63864729483889</v>
      </c>
      <c r="J27" s="132"/>
      <c r="K27" s="203">
        <v>86170</v>
      </c>
      <c r="L27" s="132"/>
      <c r="M27" s="182" t="s">
        <v>17</v>
      </c>
      <c r="N27" s="211">
        <v>79964</v>
      </c>
      <c r="R27" s="182" t="s">
        <v>17</v>
      </c>
      <c r="S27" s="142">
        <f>I27</f>
        <v>99.63864729483889</v>
      </c>
    </row>
    <row r="28" spans="1:19">
      <c r="A28" s="130">
        <v>23</v>
      </c>
      <c r="B28" s="181" t="s">
        <v>15</v>
      </c>
      <c r="C28" s="214">
        <v>17118</v>
      </c>
      <c r="D28" s="213">
        <f>C28/K28*100</f>
        <v>62.347027972027966</v>
      </c>
      <c r="E28" s="130">
        <v>130</v>
      </c>
      <c r="F28" s="214">
        <v>231</v>
      </c>
      <c r="G28" s="211">
        <f>F28-E28</f>
        <v>101</v>
      </c>
      <c r="H28" s="211">
        <v>16904</v>
      </c>
      <c r="I28" s="142">
        <v>0</v>
      </c>
      <c r="J28" s="132"/>
      <c r="K28" s="203">
        <v>27456</v>
      </c>
      <c r="L28" s="132"/>
      <c r="M28" s="181" t="s">
        <v>15</v>
      </c>
      <c r="N28" s="211">
        <v>16904</v>
      </c>
      <c r="R28" s="181" t="s">
        <v>15</v>
      </c>
      <c r="S28" s="142">
        <f>I28</f>
        <v>0</v>
      </c>
    </row>
    <row r="29" spans="1:19">
      <c r="A29" s="130">
        <v>24</v>
      </c>
      <c r="B29" s="175" t="s">
        <v>178</v>
      </c>
      <c r="C29" s="212">
        <v>2507</v>
      </c>
      <c r="D29" s="213">
        <f>C29/K29*100</f>
        <v>44.152870729129972</v>
      </c>
      <c r="E29" s="139">
        <v>18</v>
      </c>
      <c r="F29" s="212">
        <v>40</v>
      </c>
      <c r="G29" s="211">
        <f>F29-E29</f>
        <v>22</v>
      </c>
      <c r="H29" s="211">
        <v>2467</v>
      </c>
      <c r="I29" s="138">
        <f>H29/C29*100</f>
        <v>98.40446749102513</v>
      </c>
      <c r="J29" s="132"/>
      <c r="K29" s="203">
        <v>5678</v>
      </c>
      <c r="L29" s="132"/>
      <c r="M29" s="181" t="s">
        <v>178</v>
      </c>
      <c r="N29" s="211">
        <v>2467</v>
      </c>
      <c r="R29" s="181" t="s">
        <v>178</v>
      </c>
      <c r="S29" s="142">
        <f>I29</f>
        <v>98.40446749102513</v>
      </c>
    </row>
    <row r="30" spans="1:19" s="194" customFormat="1">
      <c r="A30" s="210" t="s">
        <v>177</v>
      </c>
      <c r="B30" s="209"/>
      <c r="C30" s="208">
        <f>SUM(C7:C29)</f>
        <v>1414203</v>
      </c>
      <c r="D30" s="207">
        <f>C30/K30*100</f>
        <v>77.460270338070487</v>
      </c>
      <c r="E30" s="206" t="s">
        <v>198</v>
      </c>
      <c r="F30" s="139">
        <f>SUM(F7:F29)</f>
        <v>30403</v>
      </c>
      <c r="G30" s="205">
        <f>F30-E31</f>
        <v>-986</v>
      </c>
      <c r="H30" s="204">
        <f>SUM(H7:H29)</f>
        <v>1384325</v>
      </c>
      <c r="I30" s="142">
        <f>H30/C30*100</f>
        <v>97.887290579923814</v>
      </c>
      <c r="J30" s="195"/>
      <c r="K30" s="203">
        <f>SUM(K7:K29)</f>
        <v>1825714</v>
      </c>
      <c r="L30" s="132"/>
    </row>
    <row r="31" spans="1:19" s="194" customFormat="1" ht="13.5" thickBot="1">
      <c r="A31" s="202">
        <v>2014</v>
      </c>
      <c r="B31" s="202"/>
      <c r="C31" s="201">
        <v>1290296</v>
      </c>
      <c r="D31" s="200">
        <v>79.900000000000006</v>
      </c>
      <c r="E31" s="199">
        <v>31389</v>
      </c>
      <c r="F31" s="198" t="s">
        <v>197</v>
      </c>
      <c r="G31" s="198" t="s">
        <v>197</v>
      </c>
      <c r="H31" s="197">
        <v>1276901</v>
      </c>
      <c r="I31" s="196">
        <v>99</v>
      </c>
      <c r="J31" s="195"/>
      <c r="K31" s="195"/>
      <c r="L31" s="195"/>
    </row>
    <row r="32" spans="1:19">
      <c r="B32" s="193"/>
    </row>
  </sheetData>
  <mergeCells count="12">
    <mergeCell ref="A31:B31"/>
    <mergeCell ref="C4:D4"/>
    <mergeCell ref="B4:B6"/>
    <mergeCell ref="A4:A6"/>
    <mergeCell ref="C5:C6"/>
    <mergeCell ref="D5:D6"/>
    <mergeCell ref="H5:H6"/>
    <mergeCell ref="I5:I6"/>
    <mergeCell ref="E4:G4"/>
    <mergeCell ref="H4:I4"/>
    <mergeCell ref="E5:G5"/>
    <mergeCell ref="A30:B30"/>
  </mergeCells>
  <printOptions horizontalCentered="1"/>
  <pageMargins left="0.25" right="0.25" top="0.75" bottom="0.75" header="0.3" footer="0.3"/>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3:H43"/>
  <sheetViews>
    <sheetView workbookViewId="0">
      <selection activeCell="L26" sqref="L26"/>
    </sheetView>
  </sheetViews>
  <sheetFormatPr defaultRowHeight="12.75"/>
  <cols>
    <col min="1" max="1" width="6.7109375" style="47" customWidth="1"/>
    <col min="2" max="2" width="19" style="47" customWidth="1"/>
    <col min="3" max="7" width="10.42578125" style="47" customWidth="1"/>
    <col min="8" max="16384" width="9.140625" style="47"/>
  </cols>
  <sheetData>
    <row r="3" spans="1:8">
      <c r="B3" s="253"/>
      <c r="C3" s="253"/>
      <c r="D3" s="253"/>
      <c r="E3" s="253"/>
      <c r="F3" s="253"/>
      <c r="G3" s="253"/>
    </row>
    <row r="4" spans="1:8">
      <c r="A4" s="253" t="s">
        <v>220</v>
      </c>
      <c r="B4" s="253"/>
      <c r="C4" s="253"/>
      <c r="D4" s="253"/>
      <c r="E4" s="253"/>
    </row>
    <row r="5" spans="1:8" ht="13.5" thickBot="1">
      <c r="A5" s="48"/>
      <c r="B5" s="48"/>
      <c r="C5" s="48"/>
      <c r="D5" s="48"/>
      <c r="E5" s="48"/>
      <c r="F5" s="48"/>
      <c r="G5" s="48"/>
      <c r="H5" s="48"/>
    </row>
    <row r="6" spans="1:8" ht="19.5" customHeight="1">
      <c r="A6" s="252"/>
      <c r="B6" s="252"/>
      <c r="C6" s="251" t="s">
        <v>219</v>
      </c>
      <c r="D6" s="251"/>
      <c r="E6" s="251"/>
      <c r="F6" s="251"/>
      <c r="G6" s="251"/>
      <c r="H6" s="250" t="s">
        <v>172</v>
      </c>
    </row>
    <row r="7" spans="1:8" ht="19.5" customHeight="1" thickBot="1">
      <c r="A7" s="249"/>
      <c r="B7" s="249"/>
      <c r="C7" s="248">
        <v>2012</v>
      </c>
      <c r="D7" s="248">
        <v>2013</v>
      </c>
      <c r="E7" s="248">
        <v>2014</v>
      </c>
      <c r="F7" s="248" t="s">
        <v>173</v>
      </c>
      <c r="G7" s="248">
        <v>2015</v>
      </c>
      <c r="H7" s="247"/>
    </row>
    <row r="8" spans="1:8">
      <c r="A8" s="245"/>
      <c r="B8" s="246"/>
      <c r="C8" s="246"/>
      <c r="D8" s="246"/>
      <c r="E8" s="246"/>
      <c r="F8" s="246"/>
      <c r="G8" s="246"/>
      <c r="H8" s="244"/>
    </row>
    <row r="9" spans="1:8">
      <c r="A9" s="245"/>
      <c r="B9" s="245" t="s">
        <v>218</v>
      </c>
      <c r="C9" s="244"/>
      <c r="D9" s="244"/>
      <c r="E9" s="244"/>
      <c r="F9" s="244"/>
      <c r="G9" s="244"/>
      <c r="H9" s="244"/>
    </row>
    <row r="10" spans="1:8">
      <c r="A10" s="243"/>
      <c r="B10" s="243" t="s">
        <v>211</v>
      </c>
      <c r="C10" s="232">
        <v>1090.7</v>
      </c>
      <c r="D10" s="241">
        <v>1126.4000000000001</v>
      </c>
      <c r="E10" s="241">
        <v>1276.9000000000001</v>
      </c>
      <c r="F10" s="242">
        <f>(C10+D10+E10)/3</f>
        <v>1164.6666666666667</v>
      </c>
      <c r="G10" s="241">
        <v>1384.3</v>
      </c>
      <c r="H10" s="242">
        <f>G10-F10</f>
        <v>219.63333333333321</v>
      </c>
    </row>
    <row r="11" spans="1:8">
      <c r="A11" s="93" t="s">
        <v>170</v>
      </c>
      <c r="B11" s="93" t="s">
        <v>216</v>
      </c>
      <c r="C11" s="232">
        <v>0.2</v>
      </c>
      <c r="D11" s="231">
        <v>0.1</v>
      </c>
      <c r="E11" s="231">
        <v>0.1</v>
      </c>
      <c r="F11" s="228">
        <f>(E11+C11+D11)/3</f>
        <v>0.13333333333333333</v>
      </c>
      <c r="G11" s="231">
        <v>0.2</v>
      </c>
      <c r="H11" s="228">
        <f>G11-F11</f>
        <v>6.666666666666668E-2</v>
      </c>
    </row>
    <row r="12" spans="1:8">
      <c r="A12" s="93" t="s">
        <v>170</v>
      </c>
      <c r="B12" s="93" t="s">
        <v>215</v>
      </c>
      <c r="C12" s="232">
        <v>21.9</v>
      </c>
      <c r="D12" s="231">
        <v>25.6</v>
      </c>
      <c r="E12" s="231">
        <v>28.1</v>
      </c>
      <c r="F12" s="228">
        <f>(E12+C12+D12)/3</f>
        <v>25.2</v>
      </c>
      <c r="G12" s="231">
        <v>29.8</v>
      </c>
      <c r="H12" s="228">
        <f>G12-F12</f>
        <v>4.6000000000000014</v>
      </c>
    </row>
    <row r="13" spans="1:8">
      <c r="A13" s="93" t="s">
        <v>169</v>
      </c>
      <c r="B13" s="93" t="s">
        <v>214</v>
      </c>
      <c r="C13" s="232">
        <v>70.5</v>
      </c>
      <c r="D13" s="231">
        <v>74.5</v>
      </c>
      <c r="E13" s="231">
        <v>74.3</v>
      </c>
      <c r="F13" s="228">
        <f>(E13+C13+D13)/3</f>
        <v>73.100000000000009</v>
      </c>
      <c r="G13" s="231">
        <v>85.7</v>
      </c>
      <c r="H13" s="228">
        <f>G13-F13</f>
        <v>12.599999999999994</v>
      </c>
    </row>
    <row r="14" spans="1:8">
      <c r="A14" s="93" t="s">
        <v>168</v>
      </c>
      <c r="B14" s="93" t="s">
        <v>213</v>
      </c>
      <c r="C14" s="228">
        <v>548.79999999999995</v>
      </c>
      <c r="D14" s="231">
        <v>592.4</v>
      </c>
      <c r="E14" s="231">
        <v>677.4</v>
      </c>
      <c r="F14" s="228">
        <f>(E14+C14+D14)/3</f>
        <v>606.19999999999993</v>
      </c>
      <c r="G14" s="231">
        <v>752.9</v>
      </c>
      <c r="H14" s="228">
        <f>G14-F14</f>
        <v>146.70000000000005</v>
      </c>
    </row>
    <row r="15" spans="1:8">
      <c r="A15" s="93" t="s">
        <v>168</v>
      </c>
      <c r="B15" s="93" t="s">
        <v>212</v>
      </c>
      <c r="C15" s="228">
        <v>449.4</v>
      </c>
      <c r="D15" s="231">
        <v>433.8</v>
      </c>
      <c r="E15" s="231">
        <v>497.1</v>
      </c>
      <c r="F15" s="228">
        <f>(E15+C15+D15)/3</f>
        <v>460.09999999999997</v>
      </c>
      <c r="G15" s="231">
        <v>515.5</v>
      </c>
      <c r="H15" s="228">
        <f>G15-F15</f>
        <v>55.400000000000034</v>
      </c>
    </row>
    <row r="16" spans="1:8">
      <c r="A16" s="93" t="s">
        <v>167</v>
      </c>
      <c r="B16" s="93"/>
      <c r="C16" s="232"/>
      <c r="D16" s="232"/>
      <c r="E16" s="232"/>
      <c r="F16" s="232"/>
      <c r="G16" s="232"/>
      <c r="H16" s="232"/>
    </row>
    <row r="17" spans="1:8">
      <c r="A17" s="93"/>
      <c r="B17" s="236" t="s">
        <v>217</v>
      </c>
      <c r="C17" s="236"/>
      <c r="D17" s="236"/>
      <c r="E17" s="236"/>
      <c r="F17" s="236"/>
      <c r="G17" s="236"/>
      <c r="H17" s="236"/>
    </row>
    <row r="18" spans="1:8">
      <c r="A18" s="234"/>
      <c r="B18" s="234" t="s">
        <v>211</v>
      </c>
      <c r="C18" s="239">
        <v>29.9</v>
      </c>
      <c r="D18" s="240">
        <v>32.1</v>
      </c>
      <c r="E18" s="241">
        <v>14.9</v>
      </c>
      <c r="F18" s="239">
        <f>SUM(E18+C18+D18)/3</f>
        <v>25.633333333333336</v>
      </c>
      <c r="G18" s="240">
        <v>30.4</v>
      </c>
      <c r="H18" s="239">
        <f>G18-F18</f>
        <v>4.7666666666666622</v>
      </c>
    </row>
    <row r="19" spans="1:8">
      <c r="A19" s="93"/>
      <c r="B19" s="93" t="s">
        <v>216</v>
      </c>
      <c r="C19" s="238">
        <v>0.01</v>
      </c>
      <c r="D19" s="229">
        <v>0</v>
      </c>
      <c r="E19" s="231">
        <v>0</v>
      </c>
      <c r="F19" s="228">
        <f>SUM(E19+C19+D19)/3</f>
        <v>3.3333333333333335E-3</v>
      </c>
      <c r="G19" s="231">
        <v>2.4E-2</v>
      </c>
      <c r="H19" s="228">
        <f>E19-F19</f>
        <v>-3.3333333333333335E-3</v>
      </c>
    </row>
    <row r="20" spans="1:8">
      <c r="A20" s="93"/>
      <c r="B20" s="93" t="s">
        <v>215</v>
      </c>
      <c r="C20" s="228">
        <v>0.9</v>
      </c>
      <c r="D20" s="231">
        <v>1</v>
      </c>
      <c r="E20" s="231">
        <v>0.5</v>
      </c>
      <c r="F20" s="238">
        <f>SUM(E20+C20+D20)/3</f>
        <v>0.79999999999999993</v>
      </c>
      <c r="G20" s="229">
        <v>0.8</v>
      </c>
      <c r="H20" s="238">
        <f>E20-F20</f>
        <v>-0.29999999999999993</v>
      </c>
    </row>
    <row r="21" spans="1:8">
      <c r="A21" s="93"/>
      <c r="B21" s="93" t="s">
        <v>214</v>
      </c>
      <c r="C21" s="228">
        <v>1.6</v>
      </c>
      <c r="D21" s="229">
        <v>1.6</v>
      </c>
      <c r="E21" s="231">
        <v>0.8</v>
      </c>
      <c r="F21" s="228">
        <f>SUM(E21+C21+D21)/3</f>
        <v>1.3333333333333333</v>
      </c>
      <c r="G21" s="229">
        <v>1.1000000000000001</v>
      </c>
      <c r="H21" s="228">
        <f>E21-F21</f>
        <v>-0.53333333333333321</v>
      </c>
    </row>
    <row r="22" spans="1:8">
      <c r="A22" s="93"/>
      <c r="B22" s="93" t="s">
        <v>213</v>
      </c>
      <c r="C22" s="232">
        <v>12.2</v>
      </c>
      <c r="D22" s="231">
        <v>14</v>
      </c>
      <c r="E22" s="231">
        <v>5.9</v>
      </c>
      <c r="F22" s="228">
        <f>SUM(E22+C22+D22)/3</f>
        <v>10.700000000000001</v>
      </c>
      <c r="G22" s="231">
        <v>10.9</v>
      </c>
      <c r="H22" s="228">
        <f>G22-F22</f>
        <v>0.19999999999999929</v>
      </c>
    </row>
    <row r="23" spans="1:8">
      <c r="A23" s="93"/>
      <c r="B23" s="93" t="s">
        <v>212</v>
      </c>
      <c r="C23" s="228">
        <v>15.2</v>
      </c>
      <c r="D23" s="229">
        <v>15.4</v>
      </c>
      <c r="E23" s="231">
        <v>7.8</v>
      </c>
      <c r="F23" s="228">
        <f>SUM(E23+C23+D23)/3</f>
        <v>12.799999999999999</v>
      </c>
      <c r="G23" s="237">
        <v>17.399999999999999</v>
      </c>
      <c r="H23" s="228">
        <f>G23-F23</f>
        <v>4.5999999999999996</v>
      </c>
    </row>
    <row r="24" spans="1:8">
      <c r="A24" s="93"/>
      <c r="B24" s="93"/>
      <c r="C24" s="232"/>
      <c r="D24" s="228"/>
      <c r="E24" s="228"/>
      <c r="F24" s="228"/>
      <c r="G24" s="228"/>
      <c r="H24" s="228"/>
    </row>
    <row r="25" spans="1:8">
      <c r="A25" s="93"/>
      <c r="B25" s="236" t="s">
        <v>199</v>
      </c>
      <c r="C25" s="236"/>
      <c r="D25" s="236"/>
      <c r="E25" s="236"/>
      <c r="F25" s="236"/>
      <c r="G25" s="236"/>
      <c r="H25" s="236"/>
    </row>
    <row r="26" spans="1:8">
      <c r="A26" s="93"/>
      <c r="B26" s="235"/>
      <c r="C26" s="235"/>
      <c r="D26" s="235"/>
      <c r="E26" s="235"/>
      <c r="F26" s="235"/>
      <c r="G26" s="235"/>
      <c r="H26" s="228"/>
    </row>
    <row r="27" spans="1:8">
      <c r="A27" s="93"/>
      <c r="B27" s="234" t="s">
        <v>211</v>
      </c>
      <c r="C27" s="232">
        <v>97.3</v>
      </c>
      <c r="D27" s="47">
        <v>97.2</v>
      </c>
      <c r="E27" s="231">
        <v>98.8</v>
      </c>
      <c r="F27" s="228">
        <f>SUM(E27+C27+D27)/3</f>
        <v>97.766666666666666</v>
      </c>
      <c r="G27" s="231">
        <v>97</v>
      </c>
      <c r="H27" s="228">
        <f>G27-F27</f>
        <v>-0.76666666666666572</v>
      </c>
    </row>
    <row r="28" spans="1:8">
      <c r="A28" s="93"/>
      <c r="B28" s="93" t="s">
        <v>216</v>
      </c>
      <c r="C28" s="232">
        <v>94.7</v>
      </c>
      <c r="D28" s="233">
        <v>94.8</v>
      </c>
      <c r="E28" s="231">
        <v>94.7</v>
      </c>
      <c r="F28" s="228">
        <f>SUM(E28+C28+D28)/3</f>
        <v>94.733333333333334</v>
      </c>
      <c r="G28" s="231">
        <v>90.2</v>
      </c>
      <c r="H28" s="228">
        <f>G28-F28</f>
        <v>-4.5333333333333314</v>
      </c>
    </row>
    <row r="29" spans="1:8">
      <c r="A29" s="93"/>
      <c r="B29" s="93" t="s">
        <v>215</v>
      </c>
      <c r="C29" s="232">
        <v>96.2</v>
      </c>
      <c r="D29" s="47">
        <v>96.2</v>
      </c>
      <c r="E29" s="229">
        <v>98.1</v>
      </c>
      <c r="F29" s="228">
        <f>SUM(E29+C29+D29)/3</f>
        <v>96.833333333333329</v>
      </c>
      <c r="G29" s="229">
        <v>97.3</v>
      </c>
      <c r="H29" s="228">
        <f>G29-F29</f>
        <v>0.46666666666666856</v>
      </c>
    </row>
    <row r="30" spans="1:8">
      <c r="A30" s="93"/>
      <c r="B30" s="93" t="s">
        <v>214</v>
      </c>
      <c r="C30" s="232">
        <v>97.7</v>
      </c>
      <c r="D30" s="47">
        <v>97.9</v>
      </c>
      <c r="E30" s="231">
        <v>99</v>
      </c>
      <c r="F30" s="228">
        <f>SUM(E30+C30+D30)/3</f>
        <v>98.2</v>
      </c>
      <c r="G30" s="229">
        <v>98.7</v>
      </c>
      <c r="H30" s="228">
        <f>G30-F30</f>
        <v>0.5</v>
      </c>
    </row>
    <row r="31" spans="1:8">
      <c r="B31" s="93" t="s">
        <v>213</v>
      </c>
      <c r="C31" s="230">
        <v>97.8</v>
      </c>
      <c r="D31" s="47">
        <v>97.7</v>
      </c>
      <c r="E31" s="229">
        <v>99.1</v>
      </c>
      <c r="F31" s="228">
        <f>SUM(E31+C31+D31)/3</f>
        <v>98.199999999999989</v>
      </c>
      <c r="G31" s="229">
        <v>98.6</v>
      </c>
      <c r="H31" s="228">
        <f>G31-F31</f>
        <v>0.40000000000000568</v>
      </c>
    </row>
    <row r="32" spans="1:8" ht="13.5" thickBot="1">
      <c r="A32" s="48"/>
      <c r="B32" s="48" t="s">
        <v>212</v>
      </c>
      <c r="C32" s="227">
        <v>96.7</v>
      </c>
      <c r="D32" s="48">
        <v>96.6</v>
      </c>
      <c r="E32" s="226">
        <v>98.5</v>
      </c>
      <c r="F32" s="224">
        <f>SUM(E32+C32+D32)/3</f>
        <v>97.266666666666652</v>
      </c>
      <c r="G32" s="225">
        <v>96.7</v>
      </c>
      <c r="H32" s="224">
        <f>G32-F32</f>
        <v>-0.56666666666664867</v>
      </c>
    </row>
    <row r="37" spans="2:7">
      <c r="B37" s="93"/>
      <c r="C37" s="223">
        <v>2012</v>
      </c>
      <c r="D37" s="223">
        <v>2013</v>
      </c>
      <c r="E37" s="223">
        <v>2014</v>
      </c>
      <c r="F37" s="223">
        <v>2015</v>
      </c>
      <c r="G37" s="93"/>
    </row>
    <row r="38" spans="2:7">
      <c r="B38" s="47" t="s">
        <v>211</v>
      </c>
      <c r="C38" s="222">
        <f>C10</f>
        <v>1090.7</v>
      </c>
      <c r="D38" s="222">
        <f>D10</f>
        <v>1126.4000000000001</v>
      </c>
      <c r="E38" s="222">
        <f>E10</f>
        <v>1276.9000000000001</v>
      </c>
      <c r="F38" s="222">
        <f>G10</f>
        <v>1384.3</v>
      </c>
    </row>
    <row r="39" spans="2:7">
      <c r="B39" s="93" t="s">
        <v>210</v>
      </c>
      <c r="C39" s="220">
        <f>C11</f>
        <v>0.2</v>
      </c>
      <c r="D39" s="220">
        <f>D11</f>
        <v>0.1</v>
      </c>
      <c r="E39" s="220">
        <f>E11</f>
        <v>0.1</v>
      </c>
      <c r="F39" s="220">
        <f>G11</f>
        <v>0.2</v>
      </c>
    </row>
    <row r="40" spans="2:7">
      <c r="B40" s="93" t="s">
        <v>209</v>
      </c>
      <c r="C40" s="220">
        <f>C12</f>
        <v>21.9</v>
      </c>
      <c r="D40" s="220">
        <f>D12</f>
        <v>25.6</v>
      </c>
      <c r="E40" s="220">
        <f>E12</f>
        <v>28.1</v>
      </c>
      <c r="F40" s="220">
        <f>G12</f>
        <v>29.8</v>
      </c>
    </row>
    <row r="41" spans="2:7">
      <c r="B41" s="93" t="s">
        <v>208</v>
      </c>
      <c r="C41" s="220">
        <f>C13</f>
        <v>70.5</v>
      </c>
      <c r="D41" s="220">
        <f>D13</f>
        <v>74.5</v>
      </c>
      <c r="E41" s="220">
        <f>E13</f>
        <v>74.3</v>
      </c>
      <c r="F41" s="220">
        <f>G13</f>
        <v>85.7</v>
      </c>
    </row>
    <row r="42" spans="2:7">
      <c r="B42" s="93" t="s">
        <v>207</v>
      </c>
      <c r="C42" s="220">
        <f>C14</f>
        <v>548.79999999999995</v>
      </c>
      <c r="D42" s="220">
        <f>D14</f>
        <v>592.4</v>
      </c>
      <c r="E42" s="220">
        <f>E14</f>
        <v>677.4</v>
      </c>
      <c r="F42" s="220">
        <f>G14</f>
        <v>752.9</v>
      </c>
      <c r="G42" s="221"/>
    </row>
    <row r="43" spans="2:7">
      <c r="B43" s="93" t="s">
        <v>206</v>
      </c>
      <c r="C43" s="220">
        <f>C15</f>
        <v>449.4</v>
      </c>
      <c r="D43" s="220">
        <f>D15</f>
        <v>433.8</v>
      </c>
      <c r="E43" s="220">
        <f>E15</f>
        <v>497.1</v>
      </c>
      <c r="F43" s="220">
        <f>G15</f>
        <v>515.5</v>
      </c>
    </row>
  </sheetData>
  <mergeCells count="9">
    <mergeCell ref="B3:G3"/>
    <mergeCell ref="B26:G26"/>
    <mergeCell ref="B8:G8"/>
    <mergeCell ref="C6:G6"/>
    <mergeCell ref="A4:E4"/>
    <mergeCell ref="B17:H17"/>
    <mergeCell ref="B25:H25"/>
    <mergeCell ref="H6:H7"/>
    <mergeCell ref="A6:B7"/>
  </mergeCells>
  <pageMargins left="0.75" right="0.75" top="1" bottom="1" header="0.5" footer="0.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13" workbookViewId="0">
      <selection activeCell="J8" sqref="J8:K13"/>
    </sheetView>
  </sheetViews>
  <sheetFormatPr defaultColWidth="11.42578125" defaultRowHeight="12.75"/>
  <cols>
    <col min="1" max="1" width="18.42578125" style="23" customWidth="1"/>
    <col min="2" max="2" width="13" style="23" customWidth="1"/>
    <col min="3" max="3" width="13.28515625" style="23" bestFit="1" customWidth="1"/>
    <col min="4" max="4" width="11.28515625" style="23" customWidth="1"/>
    <col min="5" max="5" width="12.28515625" style="23" customWidth="1"/>
    <col min="6" max="6" width="11.42578125" style="23" customWidth="1"/>
    <col min="7" max="7" width="6.5703125" style="23" customWidth="1"/>
    <col min="8" max="8" width="11.85546875" style="23" customWidth="1"/>
    <col min="9" max="9" width="11.140625" style="23" customWidth="1"/>
    <col min="10" max="256" width="11.42578125" style="23"/>
    <col min="257" max="257" width="14.5703125" style="23" customWidth="1"/>
    <col min="258" max="258" width="11" style="23" customWidth="1"/>
    <col min="259" max="259" width="13.28515625" style="23" bestFit="1" customWidth="1"/>
    <col min="260" max="260" width="7.28515625" style="23" customWidth="1"/>
    <col min="261" max="261" width="11.140625" style="23" customWidth="1"/>
    <col min="262" max="262" width="10.28515625" style="23" customWidth="1"/>
    <col min="263" max="263" width="6.5703125" style="23" customWidth="1"/>
    <col min="264" max="264" width="10.5703125" style="23" customWidth="1"/>
    <col min="265" max="265" width="10.28515625" style="23" customWidth="1"/>
    <col min="266" max="512" width="11.42578125" style="23"/>
    <col min="513" max="513" width="14.5703125" style="23" customWidth="1"/>
    <col min="514" max="514" width="11" style="23" customWidth="1"/>
    <col min="515" max="515" width="13.28515625" style="23" bestFit="1" customWidth="1"/>
    <col min="516" max="516" width="7.28515625" style="23" customWidth="1"/>
    <col min="517" max="517" width="11.140625" style="23" customWidth="1"/>
    <col min="518" max="518" width="10.28515625" style="23" customWidth="1"/>
    <col min="519" max="519" width="6.5703125" style="23" customWidth="1"/>
    <col min="520" max="520" width="10.5703125" style="23" customWidth="1"/>
    <col min="521" max="521" width="10.28515625" style="23" customWidth="1"/>
    <col min="522" max="768" width="11.42578125" style="23"/>
    <col min="769" max="769" width="14.5703125" style="23" customWidth="1"/>
    <col min="770" max="770" width="11" style="23" customWidth="1"/>
    <col min="771" max="771" width="13.28515625" style="23" bestFit="1" customWidth="1"/>
    <col min="772" max="772" width="7.28515625" style="23" customWidth="1"/>
    <col min="773" max="773" width="11.140625" style="23" customWidth="1"/>
    <col min="774" max="774" width="10.28515625" style="23" customWidth="1"/>
    <col min="775" max="775" width="6.5703125" style="23" customWidth="1"/>
    <col min="776" max="776" width="10.5703125" style="23" customWidth="1"/>
    <col min="777" max="777" width="10.28515625" style="23" customWidth="1"/>
    <col min="778" max="1024" width="11.42578125" style="23"/>
    <col min="1025" max="1025" width="14.5703125" style="23" customWidth="1"/>
    <col min="1026" max="1026" width="11" style="23" customWidth="1"/>
    <col min="1027" max="1027" width="13.28515625" style="23" bestFit="1" customWidth="1"/>
    <col min="1028" max="1028" width="7.28515625" style="23" customWidth="1"/>
    <col min="1029" max="1029" width="11.140625" style="23" customWidth="1"/>
    <col min="1030" max="1030" width="10.28515625" style="23" customWidth="1"/>
    <col min="1031" max="1031" width="6.5703125" style="23" customWidth="1"/>
    <col min="1032" max="1032" width="10.5703125" style="23" customWidth="1"/>
    <col min="1033" max="1033" width="10.28515625" style="23" customWidth="1"/>
    <col min="1034" max="1280" width="11.42578125" style="23"/>
    <col min="1281" max="1281" width="14.5703125" style="23" customWidth="1"/>
    <col min="1282" max="1282" width="11" style="23" customWidth="1"/>
    <col min="1283" max="1283" width="13.28515625" style="23" bestFit="1" customWidth="1"/>
    <col min="1284" max="1284" width="7.28515625" style="23" customWidth="1"/>
    <col min="1285" max="1285" width="11.140625" style="23" customWidth="1"/>
    <col min="1286" max="1286" width="10.28515625" style="23" customWidth="1"/>
    <col min="1287" max="1287" width="6.5703125" style="23" customWidth="1"/>
    <col min="1288" max="1288" width="10.5703125" style="23" customWidth="1"/>
    <col min="1289" max="1289" width="10.28515625" style="23" customWidth="1"/>
    <col min="1290" max="1536" width="11.42578125" style="23"/>
    <col min="1537" max="1537" width="14.5703125" style="23" customWidth="1"/>
    <col min="1538" max="1538" width="11" style="23" customWidth="1"/>
    <col min="1539" max="1539" width="13.28515625" style="23" bestFit="1" customWidth="1"/>
    <col min="1540" max="1540" width="7.28515625" style="23" customWidth="1"/>
    <col min="1541" max="1541" width="11.140625" style="23" customWidth="1"/>
    <col min="1542" max="1542" width="10.28515625" style="23" customWidth="1"/>
    <col min="1543" max="1543" width="6.5703125" style="23" customWidth="1"/>
    <col min="1544" max="1544" width="10.5703125" style="23" customWidth="1"/>
    <col min="1545" max="1545" width="10.28515625" style="23" customWidth="1"/>
    <col min="1546" max="1792" width="11.42578125" style="23"/>
    <col min="1793" max="1793" width="14.5703125" style="23" customWidth="1"/>
    <col min="1794" max="1794" width="11" style="23" customWidth="1"/>
    <col min="1795" max="1795" width="13.28515625" style="23" bestFit="1" customWidth="1"/>
    <col min="1796" max="1796" width="7.28515625" style="23" customWidth="1"/>
    <col min="1797" max="1797" width="11.140625" style="23" customWidth="1"/>
    <col min="1798" max="1798" width="10.28515625" style="23" customWidth="1"/>
    <col min="1799" max="1799" width="6.5703125" style="23" customWidth="1"/>
    <col min="1800" max="1800" width="10.5703125" style="23" customWidth="1"/>
    <col min="1801" max="1801" width="10.28515625" style="23" customWidth="1"/>
    <col min="1802" max="2048" width="11.42578125" style="23"/>
    <col min="2049" max="2049" width="14.5703125" style="23" customWidth="1"/>
    <col min="2050" max="2050" width="11" style="23" customWidth="1"/>
    <col min="2051" max="2051" width="13.28515625" style="23" bestFit="1" customWidth="1"/>
    <col min="2052" max="2052" width="7.28515625" style="23" customWidth="1"/>
    <col min="2053" max="2053" width="11.140625" style="23" customWidth="1"/>
    <col min="2054" max="2054" width="10.28515625" style="23" customWidth="1"/>
    <col min="2055" max="2055" width="6.5703125" style="23" customWidth="1"/>
    <col min="2056" max="2056" width="10.5703125" style="23" customWidth="1"/>
    <col min="2057" max="2057" width="10.28515625" style="23" customWidth="1"/>
    <col min="2058" max="2304" width="11.42578125" style="23"/>
    <col min="2305" max="2305" width="14.5703125" style="23" customWidth="1"/>
    <col min="2306" max="2306" width="11" style="23" customWidth="1"/>
    <col min="2307" max="2307" width="13.28515625" style="23" bestFit="1" customWidth="1"/>
    <col min="2308" max="2308" width="7.28515625" style="23" customWidth="1"/>
    <col min="2309" max="2309" width="11.140625" style="23" customWidth="1"/>
    <col min="2310" max="2310" width="10.28515625" style="23" customWidth="1"/>
    <col min="2311" max="2311" width="6.5703125" style="23" customWidth="1"/>
    <col min="2312" max="2312" width="10.5703125" style="23" customWidth="1"/>
    <col min="2313" max="2313" width="10.28515625" style="23" customWidth="1"/>
    <col min="2314" max="2560" width="11.42578125" style="23"/>
    <col min="2561" max="2561" width="14.5703125" style="23" customWidth="1"/>
    <col min="2562" max="2562" width="11" style="23" customWidth="1"/>
    <col min="2563" max="2563" width="13.28515625" style="23" bestFit="1" customWidth="1"/>
    <col min="2564" max="2564" width="7.28515625" style="23" customWidth="1"/>
    <col min="2565" max="2565" width="11.140625" style="23" customWidth="1"/>
    <col min="2566" max="2566" width="10.28515625" style="23" customWidth="1"/>
    <col min="2567" max="2567" width="6.5703125" style="23" customWidth="1"/>
    <col min="2568" max="2568" width="10.5703125" style="23" customWidth="1"/>
    <col min="2569" max="2569" width="10.28515625" style="23" customWidth="1"/>
    <col min="2570" max="2816" width="11.42578125" style="23"/>
    <col min="2817" max="2817" width="14.5703125" style="23" customWidth="1"/>
    <col min="2818" max="2818" width="11" style="23" customWidth="1"/>
    <col min="2819" max="2819" width="13.28515625" style="23" bestFit="1" customWidth="1"/>
    <col min="2820" max="2820" width="7.28515625" style="23" customWidth="1"/>
    <col min="2821" max="2821" width="11.140625" style="23" customWidth="1"/>
    <col min="2822" max="2822" width="10.28515625" style="23" customWidth="1"/>
    <col min="2823" max="2823" width="6.5703125" style="23" customWidth="1"/>
    <col min="2824" max="2824" width="10.5703125" style="23" customWidth="1"/>
    <col min="2825" max="2825" width="10.28515625" style="23" customWidth="1"/>
    <col min="2826" max="3072" width="11.42578125" style="23"/>
    <col min="3073" max="3073" width="14.5703125" style="23" customWidth="1"/>
    <col min="3074" max="3074" width="11" style="23" customWidth="1"/>
    <col min="3075" max="3075" width="13.28515625" style="23" bestFit="1" customWidth="1"/>
    <col min="3076" max="3076" width="7.28515625" style="23" customWidth="1"/>
    <col min="3077" max="3077" width="11.140625" style="23" customWidth="1"/>
    <col min="3078" max="3078" width="10.28515625" style="23" customWidth="1"/>
    <col min="3079" max="3079" width="6.5703125" style="23" customWidth="1"/>
    <col min="3080" max="3080" width="10.5703125" style="23" customWidth="1"/>
    <col min="3081" max="3081" width="10.28515625" style="23" customWidth="1"/>
    <col min="3082" max="3328" width="11.42578125" style="23"/>
    <col min="3329" max="3329" width="14.5703125" style="23" customWidth="1"/>
    <col min="3330" max="3330" width="11" style="23" customWidth="1"/>
    <col min="3331" max="3331" width="13.28515625" style="23" bestFit="1" customWidth="1"/>
    <col min="3332" max="3332" width="7.28515625" style="23" customWidth="1"/>
    <col min="3333" max="3333" width="11.140625" style="23" customWidth="1"/>
    <col min="3334" max="3334" width="10.28515625" style="23" customWidth="1"/>
    <col min="3335" max="3335" width="6.5703125" style="23" customWidth="1"/>
    <col min="3336" max="3336" width="10.5703125" style="23" customWidth="1"/>
    <col min="3337" max="3337" width="10.28515625" style="23" customWidth="1"/>
    <col min="3338" max="3584" width="11.42578125" style="23"/>
    <col min="3585" max="3585" width="14.5703125" style="23" customWidth="1"/>
    <col min="3586" max="3586" width="11" style="23" customWidth="1"/>
    <col min="3587" max="3587" width="13.28515625" style="23" bestFit="1" customWidth="1"/>
    <col min="3588" max="3588" width="7.28515625" style="23" customWidth="1"/>
    <col min="3589" max="3589" width="11.140625" style="23" customWidth="1"/>
    <col min="3590" max="3590" width="10.28515625" style="23" customWidth="1"/>
    <col min="3591" max="3591" width="6.5703125" style="23" customWidth="1"/>
    <col min="3592" max="3592" width="10.5703125" style="23" customWidth="1"/>
    <col min="3593" max="3593" width="10.28515625" style="23" customWidth="1"/>
    <col min="3594" max="3840" width="11.42578125" style="23"/>
    <col min="3841" max="3841" width="14.5703125" style="23" customWidth="1"/>
    <col min="3842" max="3842" width="11" style="23" customWidth="1"/>
    <col min="3843" max="3843" width="13.28515625" style="23" bestFit="1" customWidth="1"/>
    <col min="3844" max="3844" width="7.28515625" style="23" customWidth="1"/>
    <col min="3845" max="3845" width="11.140625" style="23" customWidth="1"/>
    <col min="3846" max="3846" width="10.28515625" style="23" customWidth="1"/>
    <col min="3847" max="3847" width="6.5703125" style="23" customWidth="1"/>
    <col min="3848" max="3848" width="10.5703125" style="23" customWidth="1"/>
    <col min="3849" max="3849" width="10.28515625" style="23" customWidth="1"/>
    <col min="3850" max="4096" width="11.42578125" style="23"/>
    <col min="4097" max="4097" width="14.5703125" style="23" customWidth="1"/>
    <col min="4098" max="4098" width="11" style="23" customWidth="1"/>
    <col min="4099" max="4099" width="13.28515625" style="23" bestFit="1" customWidth="1"/>
    <col min="4100" max="4100" width="7.28515625" style="23" customWidth="1"/>
    <col min="4101" max="4101" width="11.140625" style="23" customWidth="1"/>
    <col min="4102" max="4102" width="10.28515625" style="23" customWidth="1"/>
    <col min="4103" max="4103" width="6.5703125" style="23" customWidth="1"/>
    <col min="4104" max="4104" width="10.5703125" style="23" customWidth="1"/>
    <col min="4105" max="4105" width="10.28515625" style="23" customWidth="1"/>
    <col min="4106" max="4352" width="11.42578125" style="23"/>
    <col min="4353" max="4353" width="14.5703125" style="23" customWidth="1"/>
    <col min="4354" max="4354" width="11" style="23" customWidth="1"/>
    <col min="4355" max="4355" width="13.28515625" style="23" bestFit="1" customWidth="1"/>
    <col min="4356" max="4356" width="7.28515625" style="23" customWidth="1"/>
    <col min="4357" max="4357" width="11.140625" style="23" customWidth="1"/>
    <col min="4358" max="4358" width="10.28515625" style="23" customWidth="1"/>
    <col min="4359" max="4359" width="6.5703125" style="23" customWidth="1"/>
    <col min="4360" max="4360" width="10.5703125" style="23" customWidth="1"/>
    <col min="4361" max="4361" width="10.28515625" style="23" customWidth="1"/>
    <col min="4362" max="4608" width="11.42578125" style="23"/>
    <col min="4609" max="4609" width="14.5703125" style="23" customWidth="1"/>
    <col min="4610" max="4610" width="11" style="23" customWidth="1"/>
    <col min="4611" max="4611" width="13.28515625" style="23" bestFit="1" customWidth="1"/>
    <col min="4612" max="4612" width="7.28515625" style="23" customWidth="1"/>
    <col min="4613" max="4613" width="11.140625" style="23" customWidth="1"/>
    <col min="4614" max="4614" width="10.28515625" style="23" customWidth="1"/>
    <col min="4615" max="4615" width="6.5703125" style="23" customWidth="1"/>
    <col min="4616" max="4616" width="10.5703125" style="23" customWidth="1"/>
    <col min="4617" max="4617" width="10.28515625" style="23" customWidth="1"/>
    <col min="4618" max="4864" width="11.42578125" style="23"/>
    <col min="4865" max="4865" width="14.5703125" style="23" customWidth="1"/>
    <col min="4866" max="4866" width="11" style="23" customWidth="1"/>
    <col min="4867" max="4867" width="13.28515625" style="23" bestFit="1" customWidth="1"/>
    <col min="4868" max="4868" width="7.28515625" style="23" customWidth="1"/>
    <col min="4869" max="4869" width="11.140625" style="23" customWidth="1"/>
    <col min="4870" max="4870" width="10.28515625" style="23" customWidth="1"/>
    <col min="4871" max="4871" width="6.5703125" style="23" customWidth="1"/>
    <col min="4872" max="4872" width="10.5703125" style="23" customWidth="1"/>
    <col min="4873" max="4873" width="10.28515625" style="23" customWidth="1"/>
    <col min="4874" max="5120" width="11.42578125" style="23"/>
    <col min="5121" max="5121" width="14.5703125" style="23" customWidth="1"/>
    <col min="5122" max="5122" width="11" style="23" customWidth="1"/>
    <col min="5123" max="5123" width="13.28515625" style="23" bestFit="1" customWidth="1"/>
    <col min="5124" max="5124" width="7.28515625" style="23" customWidth="1"/>
    <col min="5125" max="5125" width="11.140625" style="23" customWidth="1"/>
    <col min="5126" max="5126" width="10.28515625" style="23" customWidth="1"/>
    <col min="5127" max="5127" width="6.5703125" style="23" customWidth="1"/>
    <col min="5128" max="5128" width="10.5703125" style="23" customWidth="1"/>
    <col min="5129" max="5129" width="10.28515625" style="23" customWidth="1"/>
    <col min="5130" max="5376" width="11.42578125" style="23"/>
    <col min="5377" max="5377" width="14.5703125" style="23" customWidth="1"/>
    <col min="5378" max="5378" width="11" style="23" customWidth="1"/>
    <col min="5379" max="5379" width="13.28515625" style="23" bestFit="1" customWidth="1"/>
    <col min="5380" max="5380" width="7.28515625" style="23" customWidth="1"/>
    <col min="5381" max="5381" width="11.140625" style="23" customWidth="1"/>
    <col min="5382" max="5382" width="10.28515625" style="23" customWidth="1"/>
    <col min="5383" max="5383" width="6.5703125" style="23" customWidth="1"/>
    <col min="5384" max="5384" width="10.5703125" style="23" customWidth="1"/>
    <col min="5385" max="5385" width="10.28515625" style="23" customWidth="1"/>
    <col min="5386" max="5632" width="11.42578125" style="23"/>
    <col min="5633" max="5633" width="14.5703125" style="23" customWidth="1"/>
    <col min="5634" max="5634" width="11" style="23" customWidth="1"/>
    <col min="5635" max="5635" width="13.28515625" style="23" bestFit="1" customWidth="1"/>
    <col min="5636" max="5636" width="7.28515625" style="23" customWidth="1"/>
    <col min="5637" max="5637" width="11.140625" style="23" customWidth="1"/>
    <col min="5638" max="5638" width="10.28515625" style="23" customWidth="1"/>
    <col min="5639" max="5639" width="6.5703125" style="23" customWidth="1"/>
    <col min="5640" max="5640" width="10.5703125" style="23" customWidth="1"/>
    <col min="5641" max="5641" width="10.28515625" style="23" customWidth="1"/>
    <col min="5642" max="5888" width="11.42578125" style="23"/>
    <col min="5889" max="5889" width="14.5703125" style="23" customWidth="1"/>
    <col min="5890" max="5890" width="11" style="23" customWidth="1"/>
    <col min="5891" max="5891" width="13.28515625" style="23" bestFit="1" customWidth="1"/>
    <col min="5892" max="5892" width="7.28515625" style="23" customWidth="1"/>
    <col min="5893" max="5893" width="11.140625" style="23" customWidth="1"/>
    <col min="5894" max="5894" width="10.28515625" style="23" customWidth="1"/>
    <col min="5895" max="5895" width="6.5703125" style="23" customWidth="1"/>
    <col min="5896" max="5896" width="10.5703125" style="23" customWidth="1"/>
    <col min="5897" max="5897" width="10.28515625" style="23" customWidth="1"/>
    <col min="5898" max="6144" width="11.42578125" style="23"/>
    <col min="6145" max="6145" width="14.5703125" style="23" customWidth="1"/>
    <col min="6146" max="6146" width="11" style="23" customWidth="1"/>
    <col min="6147" max="6147" width="13.28515625" style="23" bestFit="1" customWidth="1"/>
    <col min="6148" max="6148" width="7.28515625" style="23" customWidth="1"/>
    <col min="6149" max="6149" width="11.140625" style="23" customWidth="1"/>
    <col min="6150" max="6150" width="10.28515625" style="23" customWidth="1"/>
    <col min="6151" max="6151" width="6.5703125" style="23" customWidth="1"/>
    <col min="6152" max="6152" width="10.5703125" style="23" customWidth="1"/>
    <col min="6153" max="6153" width="10.28515625" style="23" customWidth="1"/>
    <col min="6154" max="6400" width="11.42578125" style="23"/>
    <col min="6401" max="6401" width="14.5703125" style="23" customWidth="1"/>
    <col min="6402" max="6402" width="11" style="23" customWidth="1"/>
    <col min="6403" max="6403" width="13.28515625" style="23" bestFit="1" customWidth="1"/>
    <col min="6404" max="6404" width="7.28515625" style="23" customWidth="1"/>
    <col min="6405" max="6405" width="11.140625" style="23" customWidth="1"/>
    <col min="6406" max="6406" width="10.28515625" style="23" customWidth="1"/>
    <col min="6407" max="6407" width="6.5703125" style="23" customWidth="1"/>
    <col min="6408" max="6408" width="10.5703125" style="23" customWidth="1"/>
    <col min="6409" max="6409" width="10.28515625" style="23" customWidth="1"/>
    <col min="6410" max="6656" width="11.42578125" style="23"/>
    <col min="6657" max="6657" width="14.5703125" style="23" customWidth="1"/>
    <col min="6658" max="6658" width="11" style="23" customWidth="1"/>
    <col min="6659" max="6659" width="13.28515625" style="23" bestFit="1" customWidth="1"/>
    <col min="6660" max="6660" width="7.28515625" style="23" customWidth="1"/>
    <col min="6661" max="6661" width="11.140625" style="23" customWidth="1"/>
    <col min="6662" max="6662" width="10.28515625" style="23" customWidth="1"/>
    <col min="6663" max="6663" width="6.5703125" style="23" customWidth="1"/>
    <col min="6664" max="6664" width="10.5703125" style="23" customWidth="1"/>
    <col min="6665" max="6665" width="10.28515625" style="23" customWidth="1"/>
    <col min="6666" max="6912" width="11.42578125" style="23"/>
    <col min="6913" max="6913" width="14.5703125" style="23" customWidth="1"/>
    <col min="6914" max="6914" width="11" style="23" customWidth="1"/>
    <col min="6915" max="6915" width="13.28515625" style="23" bestFit="1" customWidth="1"/>
    <col min="6916" max="6916" width="7.28515625" style="23" customWidth="1"/>
    <col min="6917" max="6917" width="11.140625" style="23" customWidth="1"/>
    <col min="6918" max="6918" width="10.28515625" style="23" customWidth="1"/>
    <col min="6919" max="6919" width="6.5703125" style="23" customWidth="1"/>
    <col min="6920" max="6920" width="10.5703125" style="23" customWidth="1"/>
    <col min="6921" max="6921" width="10.28515625" style="23" customWidth="1"/>
    <col min="6922" max="7168" width="11.42578125" style="23"/>
    <col min="7169" max="7169" width="14.5703125" style="23" customWidth="1"/>
    <col min="7170" max="7170" width="11" style="23" customWidth="1"/>
    <col min="7171" max="7171" width="13.28515625" style="23" bestFit="1" customWidth="1"/>
    <col min="7172" max="7172" width="7.28515625" style="23" customWidth="1"/>
    <col min="7173" max="7173" width="11.140625" style="23" customWidth="1"/>
    <col min="7174" max="7174" width="10.28515625" style="23" customWidth="1"/>
    <col min="7175" max="7175" width="6.5703125" style="23" customWidth="1"/>
    <col min="7176" max="7176" width="10.5703125" style="23" customWidth="1"/>
    <col min="7177" max="7177" width="10.28515625" style="23" customWidth="1"/>
    <col min="7178" max="7424" width="11.42578125" style="23"/>
    <col min="7425" max="7425" width="14.5703125" style="23" customWidth="1"/>
    <col min="7426" max="7426" width="11" style="23" customWidth="1"/>
    <col min="7427" max="7427" width="13.28515625" style="23" bestFit="1" customWidth="1"/>
    <col min="7428" max="7428" width="7.28515625" style="23" customWidth="1"/>
    <col min="7429" max="7429" width="11.140625" style="23" customWidth="1"/>
    <col min="7430" max="7430" width="10.28515625" style="23" customWidth="1"/>
    <col min="7431" max="7431" width="6.5703125" style="23" customWidth="1"/>
    <col min="7432" max="7432" width="10.5703125" style="23" customWidth="1"/>
    <col min="7433" max="7433" width="10.28515625" style="23" customWidth="1"/>
    <col min="7434" max="7680" width="11.42578125" style="23"/>
    <col min="7681" max="7681" width="14.5703125" style="23" customWidth="1"/>
    <col min="7682" max="7682" width="11" style="23" customWidth="1"/>
    <col min="7683" max="7683" width="13.28515625" style="23" bestFit="1" customWidth="1"/>
    <col min="7684" max="7684" width="7.28515625" style="23" customWidth="1"/>
    <col min="7685" max="7685" width="11.140625" style="23" customWidth="1"/>
    <col min="7686" max="7686" width="10.28515625" style="23" customWidth="1"/>
    <col min="7687" max="7687" width="6.5703125" style="23" customWidth="1"/>
    <col min="7688" max="7688" width="10.5703125" style="23" customWidth="1"/>
    <col min="7689" max="7689" width="10.28515625" style="23" customWidth="1"/>
    <col min="7690" max="7936" width="11.42578125" style="23"/>
    <col min="7937" max="7937" width="14.5703125" style="23" customWidth="1"/>
    <col min="7938" max="7938" width="11" style="23" customWidth="1"/>
    <col min="7939" max="7939" width="13.28515625" style="23" bestFit="1" customWidth="1"/>
    <col min="7940" max="7940" width="7.28515625" style="23" customWidth="1"/>
    <col min="7941" max="7941" width="11.140625" style="23" customWidth="1"/>
    <col min="7942" max="7942" width="10.28515625" style="23" customWidth="1"/>
    <col min="7943" max="7943" width="6.5703125" style="23" customWidth="1"/>
    <col min="7944" max="7944" width="10.5703125" style="23" customWidth="1"/>
    <col min="7945" max="7945" width="10.28515625" style="23" customWidth="1"/>
    <col min="7946" max="8192" width="11.42578125" style="23"/>
    <col min="8193" max="8193" width="14.5703125" style="23" customWidth="1"/>
    <col min="8194" max="8194" width="11" style="23" customWidth="1"/>
    <col min="8195" max="8195" width="13.28515625" style="23" bestFit="1" customWidth="1"/>
    <col min="8196" max="8196" width="7.28515625" style="23" customWidth="1"/>
    <col min="8197" max="8197" width="11.140625" style="23" customWidth="1"/>
    <col min="8198" max="8198" width="10.28515625" style="23" customWidth="1"/>
    <col min="8199" max="8199" width="6.5703125" style="23" customWidth="1"/>
    <col min="8200" max="8200" width="10.5703125" style="23" customWidth="1"/>
    <col min="8201" max="8201" width="10.28515625" style="23" customWidth="1"/>
    <col min="8202" max="8448" width="11.42578125" style="23"/>
    <col min="8449" max="8449" width="14.5703125" style="23" customWidth="1"/>
    <col min="8450" max="8450" width="11" style="23" customWidth="1"/>
    <col min="8451" max="8451" width="13.28515625" style="23" bestFit="1" customWidth="1"/>
    <col min="8452" max="8452" width="7.28515625" style="23" customWidth="1"/>
    <col min="8453" max="8453" width="11.140625" style="23" customWidth="1"/>
    <col min="8454" max="8454" width="10.28515625" style="23" customWidth="1"/>
    <col min="8455" max="8455" width="6.5703125" style="23" customWidth="1"/>
    <col min="8456" max="8456" width="10.5703125" style="23" customWidth="1"/>
    <col min="8457" max="8457" width="10.28515625" style="23" customWidth="1"/>
    <col min="8458" max="8704" width="11.42578125" style="23"/>
    <col min="8705" max="8705" width="14.5703125" style="23" customWidth="1"/>
    <col min="8706" max="8706" width="11" style="23" customWidth="1"/>
    <col min="8707" max="8707" width="13.28515625" style="23" bestFit="1" customWidth="1"/>
    <col min="8708" max="8708" width="7.28515625" style="23" customWidth="1"/>
    <col min="8709" max="8709" width="11.140625" style="23" customWidth="1"/>
    <col min="8710" max="8710" width="10.28515625" style="23" customWidth="1"/>
    <col min="8711" max="8711" width="6.5703125" style="23" customWidth="1"/>
    <col min="8712" max="8712" width="10.5703125" style="23" customWidth="1"/>
    <col min="8713" max="8713" width="10.28515625" style="23" customWidth="1"/>
    <col min="8714" max="8960" width="11.42578125" style="23"/>
    <col min="8961" max="8961" width="14.5703125" style="23" customWidth="1"/>
    <col min="8962" max="8962" width="11" style="23" customWidth="1"/>
    <col min="8963" max="8963" width="13.28515625" style="23" bestFit="1" customWidth="1"/>
    <col min="8964" max="8964" width="7.28515625" style="23" customWidth="1"/>
    <col min="8965" max="8965" width="11.140625" style="23" customWidth="1"/>
    <col min="8966" max="8966" width="10.28515625" style="23" customWidth="1"/>
    <col min="8967" max="8967" width="6.5703125" style="23" customWidth="1"/>
    <col min="8968" max="8968" width="10.5703125" style="23" customWidth="1"/>
    <col min="8969" max="8969" width="10.28515625" style="23" customWidth="1"/>
    <col min="8970" max="9216" width="11.42578125" style="23"/>
    <col min="9217" max="9217" width="14.5703125" style="23" customWidth="1"/>
    <col min="9218" max="9218" width="11" style="23" customWidth="1"/>
    <col min="9219" max="9219" width="13.28515625" style="23" bestFit="1" customWidth="1"/>
    <col min="9220" max="9220" width="7.28515625" style="23" customWidth="1"/>
    <col min="9221" max="9221" width="11.140625" style="23" customWidth="1"/>
    <col min="9222" max="9222" width="10.28515625" style="23" customWidth="1"/>
    <col min="9223" max="9223" width="6.5703125" style="23" customWidth="1"/>
    <col min="9224" max="9224" width="10.5703125" style="23" customWidth="1"/>
    <col min="9225" max="9225" width="10.28515625" style="23" customWidth="1"/>
    <col min="9226" max="9472" width="11.42578125" style="23"/>
    <col min="9473" max="9473" width="14.5703125" style="23" customWidth="1"/>
    <col min="9474" max="9474" width="11" style="23" customWidth="1"/>
    <col min="9475" max="9475" width="13.28515625" style="23" bestFit="1" customWidth="1"/>
    <col min="9476" max="9476" width="7.28515625" style="23" customWidth="1"/>
    <col min="9477" max="9477" width="11.140625" style="23" customWidth="1"/>
    <col min="9478" max="9478" width="10.28515625" style="23" customWidth="1"/>
    <col min="9479" max="9479" width="6.5703125" style="23" customWidth="1"/>
    <col min="9480" max="9480" width="10.5703125" style="23" customWidth="1"/>
    <col min="9481" max="9481" width="10.28515625" style="23" customWidth="1"/>
    <col min="9482" max="9728" width="11.42578125" style="23"/>
    <col min="9729" max="9729" width="14.5703125" style="23" customWidth="1"/>
    <col min="9730" max="9730" width="11" style="23" customWidth="1"/>
    <col min="9731" max="9731" width="13.28515625" style="23" bestFit="1" customWidth="1"/>
    <col min="9732" max="9732" width="7.28515625" style="23" customWidth="1"/>
    <col min="9733" max="9733" width="11.140625" style="23" customWidth="1"/>
    <col min="9734" max="9734" width="10.28515625" style="23" customWidth="1"/>
    <col min="9735" max="9735" width="6.5703125" style="23" customWidth="1"/>
    <col min="9736" max="9736" width="10.5703125" style="23" customWidth="1"/>
    <col min="9737" max="9737" width="10.28515625" style="23" customWidth="1"/>
    <col min="9738" max="9984" width="11.42578125" style="23"/>
    <col min="9985" max="9985" width="14.5703125" style="23" customWidth="1"/>
    <col min="9986" max="9986" width="11" style="23" customWidth="1"/>
    <col min="9987" max="9987" width="13.28515625" style="23" bestFit="1" customWidth="1"/>
    <col min="9988" max="9988" width="7.28515625" style="23" customWidth="1"/>
    <col min="9989" max="9989" width="11.140625" style="23" customWidth="1"/>
    <col min="9990" max="9990" width="10.28515625" style="23" customWidth="1"/>
    <col min="9991" max="9991" width="6.5703125" style="23" customWidth="1"/>
    <col min="9992" max="9992" width="10.5703125" style="23" customWidth="1"/>
    <col min="9993" max="9993" width="10.28515625" style="23" customWidth="1"/>
    <col min="9994" max="10240" width="11.42578125" style="23"/>
    <col min="10241" max="10241" width="14.5703125" style="23" customWidth="1"/>
    <col min="10242" max="10242" width="11" style="23" customWidth="1"/>
    <col min="10243" max="10243" width="13.28515625" style="23" bestFit="1" customWidth="1"/>
    <col min="10244" max="10244" width="7.28515625" style="23" customWidth="1"/>
    <col min="10245" max="10245" width="11.140625" style="23" customWidth="1"/>
    <col min="10246" max="10246" width="10.28515625" style="23" customWidth="1"/>
    <col min="10247" max="10247" width="6.5703125" style="23" customWidth="1"/>
    <col min="10248" max="10248" width="10.5703125" style="23" customWidth="1"/>
    <col min="10249" max="10249" width="10.28515625" style="23" customWidth="1"/>
    <col min="10250" max="10496" width="11.42578125" style="23"/>
    <col min="10497" max="10497" width="14.5703125" style="23" customWidth="1"/>
    <col min="10498" max="10498" width="11" style="23" customWidth="1"/>
    <col min="10499" max="10499" width="13.28515625" style="23" bestFit="1" customWidth="1"/>
    <col min="10500" max="10500" width="7.28515625" style="23" customWidth="1"/>
    <col min="10501" max="10501" width="11.140625" style="23" customWidth="1"/>
    <col min="10502" max="10502" width="10.28515625" style="23" customWidth="1"/>
    <col min="10503" max="10503" width="6.5703125" style="23" customWidth="1"/>
    <col min="10504" max="10504" width="10.5703125" style="23" customWidth="1"/>
    <col min="10505" max="10505" width="10.28515625" style="23" customWidth="1"/>
    <col min="10506" max="10752" width="11.42578125" style="23"/>
    <col min="10753" max="10753" width="14.5703125" style="23" customWidth="1"/>
    <col min="10754" max="10754" width="11" style="23" customWidth="1"/>
    <col min="10755" max="10755" width="13.28515625" style="23" bestFit="1" customWidth="1"/>
    <col min="10756" max="10756" width="7.28515625" style="23" customWidth="1"/>
    <col min="10757" max="10757" width="11.140625" style="23" customWidth="1"/>
    <col min="10758" max="10758" width="10.28515625" style="23" customWidth="1"/>
    <col min="10759" max="10759" width="6.5703125" style="23" customWidth="1"/>
    <col min="10760" max="10760" width="10.5703125" style="23" customWidth="1"/>
    <col min="10761" max="10761" width="10.28515625" style="23" customWidth="1"/>
    <col min="10762" max="11008" width="11.42578125" style="23"/>
    <col min="11009" max="11009" width="14.5703125" style="23" customWidth="1"/>
    <col min="11010" max="11010" width="11" style="23" customWidth="1"/>
    <col min="11011" max="11011" width="13.28515625" style="23" bestFit="1" customWidth="1"/>
    <col min="11012" max="11012" width="7.28515625" style="23" customWidth="1"/>
    <col min="11013" max="11013" width="11.140625" style="23" customWidth="1"/>
    <col min="11014" max="11014" width="10.28515625" style="23" customWidth="1"/>
    <col min="11015" max="11015" width="6.5703125" style="23" customWidth="1"/>
    <col min="11016" max="11016" width="10.5703125" style="23" customWidth="1"/>
    <col min="11017" max="11017" width="10.28515625" style="23" customWidth="1"/>
    <col min="11018" max="11264" width="11.42578125" style="23"/>
    <col min="11265" max="11265" width="14.5703125" style="23" customWidth="1"/>
    <col min="11266" max="11266" width="11" style="23" customWidth="1"/>
    <col min="11267" max="11267" width="13.28515625" style="23" bestFit="1" customWidth="1"/>
    <col min="11268" max="11268" width="7.28515625" style="23" customWidth="1"/>
    <col min="11269" max="11269" width="11.140625" style="23" customWidth="1"/>
    <col min="11270" max="11270" width="10.28515625" style="23" customWidth="1"/>
    <col min="11271" max="11271" width="6.5703125" style="23" customWidth="1"/>
    <col min="11272" max="11272" width="10.5703125" style="23" customWidth="1"/>
    <col min="11273" max="11273" width="10.28515625" style="23" customWidth="1"/>
    <col min="11274" max="11520" width="11.42578125" style="23"/>
    <col min="11521" max="11521" width="14.5703125" style="23" customWidth="1"/>
    <col min="11522" max="11522" width="11" style="23" customWidth="1"/>
    <col min="11523" max="11523" width="13.28515625" style="23" bestFit="1" customWidth="1"/>
    <col min="11524" max="11524" width="7.28515625" style="23" customWidth="1"/>
    <col min="11525" max="11525" width="11.140625" style="23" customWidth="1"/>
    <col min="11526" max="11526" width="10.28515625" style="23" customWidth="1"/>
    <col min="11527" max="11527" width="6.5703125" style="23" customWidth="1"/>
    <col min="11528" max="11528" width="10.5703125" style="23" customWidth="1"/>
    <col min="11529" max="11529" width="10.28515625" style="23" customWidth="1"/>
    <col min="11530" max="11776" width="11.42578125" style="23"/>
    <col min="11777" max="11777" width="14.5703125" style="23" customWidth="1"/>
    <col min="11778" max="11778" width="11" style="23" customWidth="1"/>
    <col min="11779" max="11779" width="13.28515625" style="23" bestFit="1" customWidth="1"/>
    <col min="11780" max="11780" width="7.28515625" style="23" customWidth="1"/>
    <col min="11781" max="11781" width="11.140625" style="23" customWidth="1"/>
    <col min="11782" max="11782" width="10.28515625" style="23" customWidth="1"/>
    <col min="11783" max="11783" width="6.5703125" style="23" customWidth="1"/>
    <col min="11784" max="11784" width="10.5703125" style="23" customWidth="1"/>
    <col min="11785" max="11785" width="10.28515625" style="23" customWidth="1"/>
    <col min="11786" max="12032" width="11.42578125" style="23"/>
    <col min="12033" max="12033" width="14.5703125" style="23" customWidth="1"/>
    <col min="12034" max="12034" width="11" style="23" customWidth="1"/>
    <col min="12035" max="12035" width="13.28515625" style="23" bestFit="1" customWidth="1"/>
    <col min="12036" max="12036" width="7.28515625" style="23" customWidth="1"/>
    <col min="12037" max="12037" width="11.140625" style="23" customWidth="1"/>
    <col min="12038" max="12038" width="10.28515625" style="23" customWidth="1"/>
    <col min="12039" max="12039" width="6.5703125" style="23" customWidth="1"/>
    <col min="12040" max="12040" width="10.5703125" style="23" customWidth="1"/>
    <col min="12041" max="12041" width="10.28515625" style="23" customWidth="1"/>
    <col min="12042" max="12288" width="11.42578125" style="23"/>
    <col min="12289" max="12289" width="14.5703125" style="23" customWidth="1"/>
    <col min="12290" max="12290" width="11" style="23" customWidth="1"/>
    <col min="12291" max="12291" width="13.28515625" style="23" bestFit="1" customWidth="1"/>
    <col min="12292" max="12292" width="7.28515625" style="23" customWidth="1"/>
    <col min="12293" max="12293" width="11.140625" style="23" customWidth="1"/>
    <col min="12294" max="12294" width="10.28515625" style="23" customWidth="1"/>
    <col min="12295" max="12295" width="6.5703125" style="23" customWidth="1"/>
    <col min="12296" max="12296" width="10.5703125" style="23" customWidth="1"/>
    <col min="12297" max="12297" width="10.28515625" style="23" customWidth="1"/>
    <col min="12298" max="12544" width="11.42578125" style="23"/>
    <col min="12545" max="12545" width="14.5703125" style="23" customWidth="1"/>
    <col min="12546" max="12546" width="11" style="23" customWidth="1"/>
    <col min="12547" max="12547" width="13.28515625" style="23" bestFit="1" customWidth="1"/>
    <col min="12548" max="12548" width="7.28515625" style="23" customWidth="1"/>
    <col min="12549" max="12549" width="11.140625" style="23" customWidth="1"/>
    <col min="12550" max="12550" width="10.28515625" style="23" customWidth="1"/>
    <col min="12551" max="12551" width="6.5703125" style="23" customWidth="1"/>
    <col min="12552" max="12552" width="10.5703125" style="23" customWidth="1"/>
    <col min="12553" max="12553" width="10.28515625" style="23" customWidth="1"/>
    <col min="12554" max="12800" width="11.42578125" style="23"/>
    <col min="12801" max="12801" width="14.5703125" style="23" customWidth="1"/>
    <col min="12802" max="12802" width="11" style="23" customWidth="1"/>
    <col min="12803" max="12803" width="13.28515625" style="23" bestFit="1" customWidth="1"/>
    <col min="12804" max="12804" width="7.28515625" style="23" customWidth="1"/>
    <col min="12805" max="12805" width="11.140625" style="23" customWidth="1"/>
    <col min="12806" max="12806" width="10.28515625" style="23" customWidth="1"/>
    <col min="12807" max="12807" width="6.5703125" style="23" customWidth="1"/>
    <col min="12808" max="12808" width="10.5703125" style="23" customWidth="1"/>
    <col min="12809" max="12809" width="10.28515625" style="23" customWidth="1"/>
    <col min="12810" max="13056" width="11.42578125" style="23"/>
    <col min="13057" max="13057" width="14.5703125" style="23" customWidth="1"/>
    <col min="13058" max="13058" width="11" style="23" customWidth="1"/>
    <col min="13059" max="13059" width="13.28515625" style="23" bestFit="1" customWidth="1"/>
    <col min="13060" max="13060" width="7.28515625" style="23" customWidth="1"/>
    <col min="13061" max="13061" width="11.140625" style="23" customWidth="1"/>
    <col min="13062" max="13062" width="10.28515625" style="23" customWidth="1"/>
    <col min="13063" max="13063" width="6.5703125" style="23" customWidth="1"/>
    <col min="13064" max="13064" width="10.5703125" style="23" customWidth="1"/>
    <col min="13065" max="13065" width="10.28515625" style="23" customWidth="1"/>
    <col min="13066" max="13312" width="11.42578125" style="23"/>
    <col min="13313" max="13313" width="14.5703125" style="23" customWidth="1"/>
    <col min="13314" max="13314" width="11" style="23" customWidth="1"/>
    <col min="13315" max="13315" width="13.28515625" style="23" bestFit="1" customWidth="1"/>
    <col min="13316" max="13316" width="7.28515625" style="23" customWidth="1"/>
    <col min="13317" max="13317" width="11.140625" style="23" customWidth="1"/>
    <col min="13318" max="13318" width="10.28515625" style="23" customWidth="1"/>
    <col min="13319" max="13319" width="6.5703125" style="23" customWidth="1"/>
    <col min="13320" max="13320" width="10.5703125" style="23" customWidth="1"/>
    <col min="13321" max="13321" width="10.28515625" style="23" customWidth="1"/>
    <col min="13322" max="13568" width="11.42578125" style="23"/>
    <col min="13569" max="13569" width="14.5703125" style="23" customWidth="1"/>
    <col min="13570" max="13570" width="11" style="23" customWidth="1"/>
    <col min="13571" max="13571" width="13.28515625" style="23" bestFit="1" customWidth="1"/>
    <col min="13572" max="13572" width="7.28515625" style="23" customWidth="1"/>
    <col min="13573" max="13573" width="11.140625" style="23" customWidth="1"/>
    <col min="13574" max="13574" width="10.28515625" style="23" customWidth="1"/>
    <col min="13575" max="13575" width="6.5703125" style="23" customWidth="1"/>
    <col min="13576" max="13576" width="10.5703125" style="23" customWidth="1"/>
    <col min="13577" max="13577" width="10.28515625" style="23" customWidth="1"/>
    <col min="13578" max="13824" width="11.42578125" style="23"/>
    <col min="13825" max="13825" width="14.5703125" style="23" customWidth="1"/>
    <col min="13826" max="13826" width="11" style="23" customWidth="1"/>
    <col min="13827" max="13827" width="13.28515625" style="23" bestFit="1" customWidth="1"/>
    <col min="13828" max="13828" width="7.28515625" style="23" customWidth="1"/>
    <col min="13829" max="13829" width="11.140625" style="23" customWidth="1"/>
    <col min="13830" max="13830" width="10.28515625" style="23" customWidth="1"/>
    <col min="13831" max="13831" width="6.5703125" style="23" customWidth="1"/>
    <col min="13832" max="13832" width="10.5703125" style="23" customWidth="1"/>
    <col min="13833" max="13833" width="10.28515625" style="23" customWidth="1"/>
    <col min="13834" max="14080" width="11.42578125" style="23"/>
    <col min="14081" max="14081" width="14.5703125" style="23" customWidth="1"/>
    <col min="14082" max="14082" width="11" style="23" customWidth="1"/>
    <col min="14083" max="14083" width="13.28515625" style="23" bestFit="1" customWidth="1"/>
    <col min="14084" max="14084" width="7.28515625" style="23" customWidth="1"/>
    <col min="14085" max="14085" width="11.140625" style="23" customWidth="1"/>
    <col min="14086" max="14086" width="10.28515625" style="23" customWidth="1"/>
    <col min="14087" max="14087" width="6.5703125" style="23" customWidth="1"/>
    <col min="14088" max="14088" width="10.5703125" style="23" customWidth="1"/>
    <col min="14089" max="14089" width="10.28515625" style="23" customWidth="1"/>
    <col min="14090" max="14336" width="11.42578125" style="23"/>
    <col min="14337" max="14337" width="14.5703125" style="23" customWidth="1"/>
    <col min="14338" max="14338" width="11" style="23" customWidth="1"/>
    <col min="14339" max="14339" width="13.28515625" style="23" bestFit="1" customWidth="1"/>
    <col min="14340" max="14340" width="7.28515625" style="23" customWidth="1"/>
    <col min="14341" max="14341" width="11.140625" style="23" customWidth="1"/>
    <col min="14342" max="14342" width="10.28515625" style="23" customWidth="1"/>
    <col min="14343" max="14343" width="6.5703125" style="23" customWidth="1"/>
    <col min="14344" max="14344" width="10.5703125" style="23" customWidth="1"/>
    <col min="14345" max="14345" width="10.28515625" style="23" customWidth="1"/>
    <col min="14346" max="14592" width="11.42578125" style="23"/>
    <col min="14593" max="14593" width="14.5703125" style="23" customWidth="1"/>
    <col min="14594" max="14594" width="11" style="23" customWidth="1"/>
    <col min="14595" max="14595" width="13.28515625" style="23" bestFit="1" customWidth="1"/>
    <col min="14596" max="14596" width="7.28515625" style="23" customWidth="1"/>
    <col min="14597" max="14597" width="11.140625" style="23" customWidth="1"/>
    <col min="14598" max="14598" width="10.28515625" style="23" customWidth="1"/>
    <col min="14599" max="14599" width="6.5703125" style="23" customWidth="1"/>
    <col min="14600" max="14600" width="10.5703125" style="23" customWidth="1"/>
    <col min="14601" max="14601" width="10.28515625" style="23" customWidth="1"/>
    <col min="14602" max="14848" width="11.42578125" style="23"/>
    <col min="14849" max="14849" width="14.5703125" style="23" customWidth="1"/>
    <col min="14850" max="14850" width="11" style="23" customWidth="1"/>
    <col min="14851" max="14851" width="13.28515625" style="23" bestFit="1" customWidth="1"/>
    <col min="14852" max="14852" width="7.28515625" style="23" customWidth="1"/>
    <col min="14853" max="14853" width="11.140625" style="23" customWidth="1"/>
    <col min="14854" max="14854" width="10.28515625" style="23" customWidth="1"/>
    <col min="14855" max="14855" width="6.5703125" style="23" customWidth="1"/>
    <col min="14856" max="14856" width="10.5703125" style="23" customWidth="1"/>
    <col min="14857" max="14857" width="10.28515625" style="23" customWidth="1"/>
    <col min="14858" max="15104" width="11.42578125" style="23"/>
    <col min="15105" max="15105" width="14.5703125" style="23" customWidth="1"/>
    <col min="15106" max="15106" width="11" style="23" customWidth="1"/>
    <col min="15107" max="15107" width="13.28515625" style="23" bestFit="1" customWidth="1"/>
    <col min="15108" max="15108" width="7.28515625" style="23" customWidth="1"/>
    <col min="15109" max="15109" width="11.140625" style="23" customWidth="1"/>
    <col min="15110" max="15110" width="10.28515625" style="23" customWidth="1"/>
    <col min="15111" max="15111" width="6.5703125" style="23" customWidth="1"/>
    <col min="15112" max="15112" width="10.5703125" style="23" customWidth="1"/>
    <col min="15113" max="15113" width="10.28515625" style="23" customWidth="1"/>
    <col min="15114" max="15360" width="11.42578125" style="23"/>
    <col min="15361" max="15361" width="14.5703125" style="23" customWidth="1"/>
    <col min="15362" max="15362" width="11" style="23" customWidth="1"/>
    <col min="15363" max="15363" width="13.28515625" style="23" bestFit="1" customWidth="1"/>
    <col min="15364" max="15364" width="7.28515625" style="23" customWidth="1"/>
    <col min="15365" max="15365" width="11.140625" style="23" customWidth="1"/>
    <col min="15366" max="15366" width="10.28515625" style="23" customWidth="1"/>
    <col min="15367" max="15367" width="6.5703125" style="23" customWidth="1"/>
    <col min="15368" max="15368" width="10.5703125" style="23" customWidth="1"/>
    <col min="15369" max="15369" width="10.28515625" style="23" customWidth="1"/>
    <col min="15370" max="15616" width="11.42578125" style="23"/>
    <col min="15617" max="15617" width="14.5703125" style="23" customWidth="1"/>
    <col min="15618" max="15618" width="11" style="23" customWidth="1"/>
    <col min="15619" max="15619" width="13.28515625" style="23" bestFit="1" customWidth="1"/>
    <col min="15620" max="15620" width="7.28515625" style="23" customWidth="1"/>
    <col min="15621" max="15621" width="11.140625" style="23" customWidth="1"/>
    <col min="15622" max="15622" width="10.28515625" style="23" customWidth="1"/>
    <col min="15623" max="15623" width="6.5703125" style="23" customWidth="1"/>
    <col min="15624" max="15624" width="10.5703125" style="23" customWidth="1"/>
    <col min="15625" max="15625" width="10.28515625" style="23" customWidth="1"/>
    <col min="15626" max="15872" width="11.42578125" style="23"/>
    <col min="15873" max="15873" width="14.5703125" style="23" customWidth="1"/>
    <col min="15874" max="15874" width="11" style="23" customWidth="1"/>
    <col min="15875" max="15875" width="13.28515625" style="23" bestFit="1" customWidth="1"/>
    <col min="15876" max="15876" width="7.28515625" style="23" customWidth="1"/>
    <col min="15877" max="15877" width="11.140625" style="23" customWidth="1"/>
    <col min="15878" max="15878" width="10.28515625" style="23" customWidth="1"/>
    <col min="15879" max="15879" width="6.5703125" style="23" customWidth="1"/>
    <col min="15880" max="15880" width="10.5703125" style="23" customWidth="1"/>
    <col min="15881" max="15881" width="10.28515625" style="23" customWidth="1"/>
    <col min="15882" max="16128" width="11.42578125" style="23"/>
    <col min="16129" max="16129" width="14.5703125" style="23" customWidth="1"/>
    <col min="16130" max="16130" width="11" style="23" customWidth="1"/>
    <col min="16131" max="16131" width="13.28515625" style="23" bestFit="1" customWidth="1"/>
    <col min="16132" max="16132" width="7.28515625" style="23" customWidth="1"/>
    <col min="16133" max="16133" width="11.140625" style="23" customWidth="1"/>
    <col min="16134" max="16134" width="10.28515625" style="23" customWidth="1"/>
    <col min="16135" max="16135" width="6.5703125" style="23" customWidth="1"/>
    <col min="16136" max="16136" width="10.5703125" style="23" customWidth="1"/>
    <col min="16137" max="16137" width="10.28515625" style="23" customWidth="1"/>
    <col min="16138" max="16384" width="11.42578125" style="23"/>
  </cols>
  <sheetData>
    <row r="1" spans="1:9" ht="36.75" customHeight="1">
      <c r="A1" s="1" t="s">
        <v>146</v>
      </c>
      <c r="B1" s="1"/>
      <c r="C1" s="1"/>
      <c r="D1" s="1"/>
      <c r="E1" s="1"/>
      <c r="F1" s="1"/>
      <c r="G1" s="1"/>
      <c r="H1" s="1"/>
      <c r="I1" s="1"/>
    </row>
    <row r="2" spans="1:9" ht="16.5" customHeight="1">
      <c r="A2" s="24"/>
      <c r="B2" s="24"/>
      <c r="C2" s="24"/>
      <c r="D2" s="24"/>
      <c r="E2" s="24"/>
      <c r="F2" s="24"/>
      <c r="G2" s="24"/>
      <c r="H2" s="24"/>
      <c r="I2" s="24"/>
    </row>
    <row r="3" spans="1:9" ht="13.5" customHeight="1" thickBot="1">
      <c r="A3" s="25"/>
      <c r="B3" s="25"/>
      <c r="C3" s="25"/>
      <c r="D3" s="25"/>
      <c r="E3" s="25"/>
      <c r="F3" s="108" t="s">
        <v>42</v>
      </c>
      <c r="G3" s="108"/>
      <c r="H3" s="108"/>
      <c r="I3" s="108"/>
    </row>
    <row r="4" spans="1:9" s="26" customFormat="1" ht="27.75" customHeight="1" thickBot="1">
      <c r="A4" s="109" t="s">
        <v>43</v>
      </c>
      <c r="B4" s="111">
        <v>2014</v>
      </c>
      <c r="C4" s="111"/>
      <c r="D4" s="111"/>
      <c r="E4" s="111">
        <v>2015</v>
      </c>
      <c r="F4" s="111"/>
      <c r="G4" s="111"/>
      <c r="H4" s="111" t="s">
        <v>44</v>
      </c>
      <c r="I4" s="111"/>
    </row>
    <row r="5" spans="1:9" s="26" customFormat="1" ht="27.75" customHeight="1" thickBot="1">
      <c r="A5" s="110"/>
      <c r="B5" s="27" t="s">
        <v>45</v>
      </c>
      <c r="C5" s="27" t="s">
        <v>46</v>
      </c>
      <c r="D5" s="27" t="s">
        <v>0</v>
      </c>
      <c r="E5" s="27" t="s">
        <v>45</v>
      </c>
      <c r="F5" s="27" t="s">
        <v>46</v>
      </c>
      <c r="G5" s="27" t="s">
        <v>0</v>
      </c>
      <c r="H5" s="28" t="s">
        <v>45</v>
      </c>
      <c r="I5" s="27" t="s">
        <v>46</v>
      </c>
    </row>
    <row r="6" spans="1:9" ht="18" customHeight="1">
      <c r="A6" s="29" t="s">
        <v>47</v>
      </c>
      <c r="B6" s="17">
        <v>12620808.400000002</v>
      </c>
      <c r="C6" s="17">
        <v>10383898.699999999</v>
      </c>
      <c r="D6" s="17">
        <v>82.276018864211565</v>
      </c>
      <c r="E6" s="17">
        <f>SUM(E7:E30)</f>
        <v>12759460.800000001</v>
      </c>
      <c r="F6" s="17">
        <f>SUM(F7:F30)</f>
        <v>11115847.5</v>
      </c>
      <c r="G6" s="17">
        <f>(F6/E6*100)</f>
        <v>87.1184736897346</v>
      </c>
      <c r="H6" s="17">
        <f>(E6-B6)</f>
        <v>138652.39999999851</v>
      </c>
      <c r="I6" s="17">
        <f>(F6-C6)</f>
        <v>731948.80000000075</v>
      </c>
    </row>
    <row r="7" spans="1:9" ht="15.75" customHeight="1">
      <c r="A7" s="30" t="s">
        <v>1</v>
      </c>
      <c r="B7" s="3">
        <v>210580.7</v>
      </c>
      <c r="C7" s="3">
        <v>149363.4</v>
      </c>
      <c r="D7" s="3">
        <v>70.929292190594865</v>
      </c>
      <c r="E7" s="31">
        <v>197421.7</v>
      </c>
      <c r="F7" s="31">
        <v>166420.5</v>
      </c>
      <c r="G7" s="31">
        <f>F7/E7*100</f>
        <v>84.296964315472906</v>
      </c>
      <c r="H7" s="31">
        <f t="shared" ref="H7:I30" si="0">(E7-B7)</f>
        <v>-13159</v>
      </c>
      <c r="I7" s="31">
        <f t="shared" si="0"/>
        <v>17057.100000000006</v>
      </c>
    </row>
    <row r="8" spans="1:9" ht="15.75" customHeight="1">
      <c r="A8" s="30" t="s">
        <v>2</v>
      </c>
      <c r="B8" s="3">
        <v>222590</v>
      </c>
      <c r="C8" s="3">
        <v>182583.2</v>
      </c>
      <c r="D8" s="3">
        <v>82.026685834943166</v>
      </c>
      <c r="E8" s="31">
        <v>203792.6</v>
      </c>
      <c r="F8" s="31">
        <v>174420.5</v>
      </c>
      <c r="G8" s="31">
        <f t="shared" ref="G8:G30" si="1">F8/E8*100</f>
        <v>85.587258811163892</v>
      </c>
      <c r="H8" s="31">
        <f t="shared" si="0"/>
        <v>-18797.399999999994</v>
      </c>
      <c r="I8" s="31">
        <f t="shared" si="0"/>
        <v>-8162.7000000000116</v>
      </c>
    </row>
    <row r="9" spans="1:9" ht="15.75" customHeight="1">
      <c r="A9" s="30" t="s">
        <v>3</v>
      </c>
      <c r="B9" s="3">
        <v>236579.20000000001</v>
      </c>
      <c r="C9" s="3">
        <v>180675.1</v>
      </c>
      <c r="D9" s="3">
        <v>76.369816112320947</v>
      </c>
      <c r="E9" s="31">
        <v>238158.8</v>
      </c>
      <c r="F9" s="31">
        <v>197068.6</v>
      </c>
      <c r="G9" s="31">
        <f t="shared" si="1"/>
        <v>82.746721935112205</v>
      </c>
      <c r="H9" s="31">
        <f t="shared" si="0"/>
        <v>1579.5999999999767</v>
      </c>
      <c r="I9" s="31">
        <f t="shared" si="0"/>
        <v>16393.5</v>
      </c>
    </row>
    <row r="10" spans="1:9" ht="15.75" customHeight="1">
      <c r="A10" s="30" t="s">
        <v>4</v>
      </c>
      <c r="B10" s="3">
        <v>253808</v>
      </c>
      <c r="C10" s="3">
        <v>174210.6</v>
      </c>
      <c r="D10" s="3">
        <v>68.638734791653533</v>
      </c>
      <c r="E10" s="31">
        <v>239792.9</v>
      </c>
      <c r="F10" s="31">
        <v>190513.7</v>
      </c>
      <c r="G10" s="31">
        <f t="shared" si="1"/>
        <v>79.449266429489782</v>
      </c>
      <c r="H10" s="31">
        <f t="shared" si="0"/>
        <v>-14015.100000000006</v>
      </c>
      <c r="I10" s="31">
        <f t="shared" si="0"/>
        <v>16303.100000000006</v>
      </c>
    </row>
    <row r="11" spans="1:9" ht="15.75" customHeight="1">
      <c r="A11" s="30" t="s">
        <v>5</v>
      </c>
      <c r="B11" s="3">
        <v>330021.90000000002</v>
      </c>
      <c r="C11" s="3">
        <v>219310.8</v>
      </c>
      <c r="D11" s="3">
        <v>66.453408092008431</v>
      </c>
      <c r="E11" s="31">
        <v>310199.2</v>
      </c>
      <c r="F11" s="31">
        <v>247383.9</v>
      </c>
      <c r="G11" s="31">
        <f t="shared" si="1"/>
        <v>79.750012250192768</v>
      </c>
      <c r="H11" s="31">
        <f t="shared" si="0"/>
        <v>-19822.700000000012</v>
      </c>
      <c r="I11" s="31">
        <f t="shared" si="0"/>
        <v>28073.100000000006</v>
      </c>
    </row>
    <row r="12" spans="1:9" ht="15.75" customHeight="1">
      <c r="A12" s="30" t="s">
        <v>6</v>
      </c>
      <c r="B12" s="3">
        <v>302407</v>
      </c>
      <c r="C12" s="3">
        <v>232170.9</v>
      </c>
      <c r="D12" s="3">
        <v>76.774314086644807</v>
      </c>
      <c r="E12" s="31">
        <v>295382.7</v>
      </c>
      <c r="F12" s="31">
        <v>244687.6</v>
      </c>
      <c r="G12" s="31">
        <f t="shared" si="1"/>
        <v>82.837485065983884</v>
      </c>
      <c r="H12" s="31">
        <f t="shared" si="0"/>
        <v>-7024.2999999999884</v>
      </c>
      <c r="I12" s="31">
        <f t="shared" si="0"/>
        <v>12516.700000000012</v>
      </c>
    </row>
    <row r="13" spans="1:9" ht="15.75" customHeight="1">
      <c r="A13" s="30" t="s">
        <v>7</v>
      </c>
      <c r="B13" s="3">
        <v>293688.3</v>
      </c>
      <c r="C13" s="3">
        <v>287892</v>
      </c>
      <c r="D13" s="3">
        <v>98.026376944536096</v>
      </c>
      <c r="E13" s="31">
        <v>289589.2</v>
      </c>
      <c r="F13" s="31">
        <v>256470.6</v>
      </c>
      <c r="G13" s="31">
        <f t="shared" si="1"/>
        <v>88.563592841169495</v>
      </c>
      <c r="H13" s="31">
        <f t="shared" si="0"/>
        <v>-4099.0999999999767</v>
      </c>
      <c r="I13" s="31">
        <f t="shared" si="0"/>
        <v>-31421.399999999994</v>
      </c>
    </row>
    <row r="14" spans="1:9" ht="15.75" customHeight="1">
      <c r="A14" s="30" t="s">
        <v>8</v>
      </c>
      <c r="B14" s="3">
        <v>262083.20000000001</v>
      </c>
      <c r="C14" s="3">
        <v>239211.8</v>
      </c>
      <c r="D14" s="3">
        <v>91.273229264599934</v>
      </c>
      <c r="E14" s="31">
        <v>260023.8</v>
      </c>
      <c r="F14" s="31">
        <v>236716.5</v>
      </c>
      <c r="G14" s="31">
        <f t="shared" si="1"/>
        <v>91.03647435350149</v>
      </c>
      <c r="H14" s="31">
        <f t="shared" si="0"/>
        <v>-2059.4000000000233</v>
      </c>
      <c r="I14" s="31">
        <f t="shared" si="0"/>
        <v>-2495.2999999999884</v>
      </c>
    </row>
    <row r="15" spans="1:9" ht="15.75" customHeight="1">
      <c r="A15" s="30" t="s">
        <v>19</v>
      </c>
      <c r="B15" s="3">
        <v>284392.59999999998</v>
      </c>
      <c r="C15" s="3">
        <v>198296.9</v>
      </c>
      <c r="D15" s="3">
        <v>69.72646264354276</v>
      </c>
      <c r="E15" s="31">
        <v>272339.3</v>
      </c>
      <c r="F15" s="31">
        <v>220748.7</v>
      </c>
      <c r="G15" s="31">
        <f t="shared" si="1"/>
        <v>81.056498272559281</v>
      </c>
      <c r="H15" s="31">
        <f t="shared" si="0"/>
        <v>-12053.299999999988</v>
      </c>
      <c r="I15" s="31">
        <f t="shared" si="0"/>
        <v>22451.800000000017</v>
      </c>
    </row>
    <row r="16" spans="1:9" ht="16.5" customHeight="1">
      <c r="A16" s="30" t="s">
        <v>9</v>
      </c>
      <c r="B16" s="3">
        <v>428448.9</v>
      </c>
      <c r="C16" s="3">
        <v>361879.5</v>
      </c>
      <c r="D16" s="3">
        <v>84.462697885325412</v>
      </c>
      <c r="E16" s="31">
        <v>425902.6</v>
      </c>
      <c r="F16" s="31">
        <v>376287.3</v>
      </c>
      <c r="G16" s="31">
        <f t="shared" si="1"/>
        <v>88.350552450255066</v>
      </c>
      <c r="H16" s="31">
        <f t="shared" si="0"/>
        <v>-2546.3000000000466</v>
      </c>
      <c r="I16" s="31">
        <f t="shared" si="0"/>
        <v>14407.799999999988</v>
      </c>
    </row>
    <row r="17" spans="1:9" ht="15.75" customHeight="1">
      <c r="A17" s="30" t="s">
        <v>10</v>
      </c>
      <c r="B17" s="3">
        <v>254405.7</v>
      </c>
      <c r="C17" s="3">
        <v>214354.8</v>
      </c>
      <c r="D17" s="3">
        <v>84.257074428756894</v>
      </c>
      <c r="E17" s="31">
        <v>252826.3</v>
      </c>
      <c r="F17" s="31">
        <v>235416.3</v>
      </c>
      <c r="G17" s="31">
        <f t="shared" si="1"/>
        <v>93.113849310771855</v>
      </c>
      <c r="H17" s="31">
        <f t="shared" si="0"/>
        <v>-1579.4000000000233</v>
      </c>
      <c r="I17" s="31">
        <f t="shared" si="0"/>
        <v>21061.5</v>
      </c>
    </row>
    <row r="18" spans="1:9" ht="15.75" customHeight="1">
      <c r="A18" s="30" t="s">
        <v>11</v>
      </c>
      <c r="B18" s="3">
        <v>241718.3</v>
      </c>
      <c r="C18" s="3">
        <v>187370.9</v>
      </c>
      <c r="D18" s="3">
        <v>77.516224464593705</v>
      </c>
      <c r="E18" s="31">
        <v>225375.5</v>
      </c>
      <c r="F18" s="31">
        <v>174931.1</v>
      </c>
      <c r="G18" s="31">
        <f t="shared" si="1"/>
        <v>77.617620371335832</v>
      </c>
      <c r="H18" s="31">
        <f t="shared" si="0"/>
        <v>-16342.799999999988</v>
      </c>
      <c r="I18" s="31">
        <f t="shared" si="0"/>
        <v>-12439.799999999988</v>
      </c>
    </row>
    <row r="19" spans="1:9" ht="15.75" customHeight="1">
      <c r="A19" s="30" t="s">
        <v>12</v>
      </c>
      <c r="B19" s="3">
        <v>222796.6</v>
      </c>
      <c r="C19" s="3">
        <v>168707</v>
      </c>
      <c r="D19" s="3">
        <v>75.722430234572698</v>
      </c>
      <c r="E19" s="31">
        <v>220159.3</v>
      </c>
      <c r="F19" s="31">
        <v>181343.6</v>
      </c>
      <c r="G19" s="31">
        <f t="shared" si="1"/>
        <v>82.369266254026073</v>
      </c>
      <c r="H19" s="31">
        <f t="shared" si="0"/>
        <v>-2637.3000000000175</v>
      </c>
      <c r="I19" s="31">
        <f t="shared" si="0"/>
        <v>12636.600000000006</v>
      </c>
    </row>
    <row r="20" spans="1:9" ht="15.75" customHeight="1">
      <c r="A20" s="30" t="s">
        <v>13</v>
      </c>
      <c r="B20" s="3">
        <v>313164.7</v>
      </c>
      <c r="C20" s="3">
        <v>250397.4</v>
      </c>
      <c r="D20" s="3">
        <v>79.957096058399941</v>
      </c>
      <c r="E20" s="31">
        <v>310681.40000000002</v>
      </c>
      <c r="F20" s="31">
        <v>277439.7</v>
      </c>
      <c r="G20" s="31">
        <f t="shared" si="1"/>
        <v>89.300389402133504</v>
      </c>
      <c r="H20" s="31">
        <f t="shared" si="0"/>
        <v>-2483.2999999999884</v>
      </c>
      <c r="I20" s="31">
        <f t="shared" si="0"/>
        <v>27042.300000000017</v>
      </c>
    </row>
    <row r="21" spans="1:9" ht="15.75" customHeight="1">
      <c r="A21" s="30" t="s">
        <v>48</v>
      </c>
      <c r="B21" s="3">
        <v>210025.60000000001</v>
      </c>
      <c r="C21" s="3">
        <v>159427.6</v>
      </c>
      <c r="D21" s="3">
        <v>75.908651135861533</v>
      </c>
      <c r="E21" s="31">
        <v>207423.6</v>
      </c>
      <c r="F21" s="31">
        <v>179470</v>
      </c>
      <c r="G21" s="31">
        <f t="shared" si="1"/>
        <v>86.523423564146029</v>
      </c>
      <c r="H21" s="31">
        <f t="shared" si="0"/>
        <v>-2602</v>
      </c>
      <c r="I21" s="31">
        <f t="shared" si="0"/>
        <v>20042.399999999994</v>
      </c>
    </row>
    <row r="22" spans="1:9" ht="15.75" customHeight="1">
      <c r="A22" s="30" t="s">
        <v>16</v>
      </c>
      <c r="B22" s="3">
        <v>269910.09999999998</v>
      </c>
      <c r="C22" s="3">
        <v>223991.7</v>
      </c>
      <c r="D22" s="3">
        <v>82.987520659656695</v>
      </c>
      <c r="E22" s="31">
        <v>270795.2</v>
      </c>
      <c r="F22" s="31">
        <v>237579</v>
      </c>
      <c r="G22" s="31">
        <f t="shared" si="1"/>
        <v>87.733829846319281</v>
      </c>
      <c r="H22" s="31">
        <f t="shared" si="0"/>
        <v>885.10000000003492</v>
      </c>
      <c r="I22" s="31">
        <f t="shared" si="0"/>
        <v>13587.299999999988</v>
      </c>
    </row>
    <row r="23" spans="1:9" ht="15.75" customHeight="1">
      <c r="A23" s="30" t="s">
        <v>20</v>
      </c>
      <c r="B23" s="3">
        <v>170464.3</v>
      </c>
      <c r="C23" s="3">
        <v>140124.20000000001</v>
      </c>
      <c r="D23" s="3">
        <v>82.201493215881584</v>
      </c>
      <c r="E23" s="31">
        <v>178329.3</v>
      </c>
      <c r="F23" s="31">
        <v>145355.29999999999</v>
      </c>
      <c r="G23" s="31">
        <f t="shared" si="1"/>
        <v>81.509488345437347</v>
      </c>
      <c r="H23" s="31">
        <f t="shared" si="0"/>
        <v>7865</v>
      </c>
      <c r="I23" s="31">
        <f t="shared" si="0"/>
        <v>5231.0999999999767</v>
      </c>
    </row>
    <row r="24" spans="1:9" ht="15.75" customHeight="1">
      <c r="A24" s="30" t="s">
        <v>49</v>
      </c>
      <c r="B24" s="3">
        <v>310834.5</v>
      </c>
      <c r="C24" s="3">
        <v>259046.3</v>
      </c>
      <c r="D24" s="3">
        <v>83.338979424742092</v>
      </c>
      <c r="E24" s="31">
        <v>291519.59999999998</v>
      </c>
      <c r="F24" s="31">
        <v>256514.7</v>
      </c>
      <c r="G24" s="31">
        <f t="shared" si="1"/>
        <v>87.992265357114945</v>
      </c>
      <c r="H24" s="31">
        <f t="shared" si="0"/>
        <v>-19314.900000000023</v>
      </c>
      <c r="I24" s="31">
        <f t="shared" si="0"/>
        <v>-2531.5999999999767</v>
      </c>
    </row>
    <row r="25" spans="1:9" ht="15.75" customHeight="1">
      <c r="A25" s="30" t="s">
        <v>50</v>
      </c>
      <c r="B25" s="3">
        <v>200237.9</v>
      </c>
      <c r="C25" s="3">
        <v>160820.70000000001</v>
      </c>
      <c r="D25" s="3">
        <v>80.31481552693073</v>
      </c>
      <c r="E25" s="31">
        <v>204140.4</v>
      </c>
      <c r="F25" s="31">
        <v>170284</v>
      </c>
      <c r="G25" s="31">
        <f t="shared" si="1"/>
        <v>83.415139776350003</v>
      </c>
      <c r="H25" s="31">
        <f t="shared" si="0"/>
        <v>3902.5</v>
      </c>
      <c r="I25" s="31">
        <f t="shared" si="0"/>
        <v>9463.2999999999884</v>
      </c>
    </row>
    <row r="26" spans="1:9" ht="15.75" customHeight="1">
      <c r="A26" s="30" t="s">
        <v>14</v>
      </c>
      <c r="B26" s="3">
        <v>355311.8</v>
      </c>
      <c r="C26" s="3">
        <v>228479</v>
      </c>
      <c r="D26" s="3">
        <v>64.303803025961997</v>
      </c>
      <c r="E26" s="31">
        <v>364593.9</v>
      </c>
      <c r="F26" s="31">
        <v>279359.2</v>
      </c>
      <c r="G26" s="31">
        <f t="shared" si="1"/>
        <v>76.622016989313309</v>
      </c>
      <c r="H26" s="31">
        <f t="shared" si="0"/>
        <v>9282.1000000000349</v>
      </c>
      <c r="I26" s="31">
        <f t="shared" si="0"/>
        <v>50880.200000000012</v>
      </c>
    </row>
    <row r="27" spans="1:9" ht="15.75" customHeight="1">
      <c r="A27" s="30" t="s">
        <v>51</v>
      </c>
      <c r="B27" s="3">
        <v>219809.5</v>
      </c>
      <c r="C27" s="3">
        <v>183503</v>
      </c>
      <c r="D27" s="3">
        <v>83.482743011562292</v>
      </c>
      <c r="E27" s="31">
        <v>220012.3</v>
      </c>
      <c r="F27" s="31">
        <v>208208</v>
      </c>
      <c r="G27" s="31">
        <f t="shared" si="1"/>
        <v>94.634709059448042</v>
      </c>
      <c r="H27" s="31">
        <f t="shared" si="0"/>
        <v>202.79999999998836</v>
      </c>
      <c r="I27" s="31">
        <f t="shared" si="0"/>
        <v>24705</v>
      </c>
    </row>
    <row r="28" spans="1:9" ht="15.75" customHeight="1">
      <c r="A28" s="30" t="s">
        <v>52</v>
      </c>
      <c r="B28" s="3">
        <v>237114.9</v>
      </c>
      <c r="C28" s="3">
        <v>198056</v>
      </c>
      <c r="D28" s="3">
        <v>83.527437541883714</v>
      </c>
      <c r="E28" s="31">
        <v>238500.2</v>
      </c>
      <c r="F28" s="31">
        <v>208729.8</v>
      </c>
      <c r="G28" s="31">
        <f t="shared" si="1"/>
        <v>87.517662458983253</v>
      </c>
      <c r="H28" s="31">
        <f t="shared" si="0"/>
        <v>1385.3000000000175</v>
      </c>
      <c r="I28" s="31">
        <f t="shared" si="0"/>
        <v>10673.799999999988</v>
      </c>
    </row>
    <row r="29" spans="1:9" ht="15.75" customHeight="1">
      <c r="A29" s="30" t="s">
        <v>15</v>
      </c>
      <c r="B29" s="3">
        <v>206625.3</v>
      </c>
      <c r="C29" s="3">
        <v>186485.3</v>
      </c>
      <c r="D29" s="3">
        <v>90.252887715105558</v>
      </c>
      <c r="E29" s="31">
        <v>209237.1</v>
      </c>
      <c r="F29" s="31">
        <v>207176</v>
      </c>
      <c r="G29" s="31">
        <f t="shared" si="1"/>
        <v>99.014945246325809</v>
      </c>
      <c r="H29" s="31">
        <f t="shared" si="0"/>
        <v>2611.8000000000175</v>
      </c>
      <c r="I29" s="31">
        <f t="shared" si="0"/>
        <v>20690.700000000012</v>
      </c>
    </row>
    <row r="30" spans="1:9" ht="15.75" customHeight="1" thickBot="1">
      <c r="A30" s="32" t="s">
        <v>17</v>
      </c>
      <c r="B30" s="5">
        <v>6583789.4000000004</v>
      </c>
      <c r="C30" s="5">
        <v>5597540.5999999996</v>
      </c>
      <c r="D30" s="5">
        <v>85.020043320340704</v>
      </c>
      <c r="E30" s="33">
        <v>6833263.9000000004</v>
      </c>
      <c r="F30" s="33">
        <v>6043322.9000000004</v>
      </c>
      <c r="G30" s="33">
        <f t="shared" si="1"/>
        <v>88.439770341666446</v>
      </c>
      <c r="H30" s="33">
        <f t="shared" si="0"/>
        <v>249474.5</v>
      </c>
      <c r="I30" s="33">
        <f t="shared" si="0"/>
        <v>445782.30000000075</v>
      </c>
    </row>
    <row r="31" spans="1:9" s="34" customFormat="1" ht="19.5" customHeight="1"/>
    <row r="34" spans="2:4" ht="17.25" customHeight="1">
      <c r="D34" s="35"/>
    </row>
    <row r="35" spans="2:4">
      <c r="D35" s="35"/>
    </row>
    <row r="41" spans="2:4">
      <c r="C41" s="23">
        <v>2014</v>
      </c>
      <c r="D41" s="23">
        <v>2015</v>
      </c>
    </row>
    <row r="42" spans="2:4" ht="13.5" thickBot="1">
      <c r="B42" s="23" t="s">
        <v>53</v>
      </c>
      <c r="C42" s="36">
        <v>12620808.400000002</v>
      </c>
      <c r="D42" s="36">
        <v>12759460.800000001</v>
      </c>
    </row>
    <row r="43" spans="2:4" ht="13.5" thickBot="1">
      <c r="B43" s="23" t="s">
        <v>54</v>
      </c>
      <c r="C43" s="36">
        <v>10383898.699999999</v>
      </c>
      <c r="D43" s="37">
        <v>11115847.5</v>
      </c>
    </row>
  </sheetData>
  <mergeCells count="6">
    <mergeCell ref="A1:I1"/>
    <mergeCell ref="F3:I3"/>
    <mergeCell ref="A4:A5"/>
    <mergeCell ref="B4:D4"/>
    <mergeCell ref="E4:G4"/>
    <mergeCell ref="H4:I4"/>
  </mergeCells>
  <printOptions horizontalCentered="1"/>
  <pageMargins left="0.17" right="0.17" top="0.37" bottom="0.5" header="0" footer="0.5"/>
  <pageSetup paperSize="9" scale="90" orientation="portrait" r:id="rId1"/>
  <headerFooter alignWithMargins="0">
    <oddFooter>&amp;R56</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workbookViewId="0">
      <selection activeCell="D32" sqref="D32"/>
    </sheetView>
  </sheetViews>
  <sheetFormatPr defaultColWidth="11.42578125" defaultRowHeight="12.75"/>
  <cols>
    <col min="1" max="1" width="25.28515625" style="23" customWidth="1"/>
    <col min="2" max="2" width="18.85546875" style="23" customWidth="1"/>
    <col min="3" max="4" width="16.42578125" style="23" customWidth="1"/>
    <col min="5" max="256" width="11.42578125" style="23"/>
    <col min="257" max="257" width="25.28515625" style="23" customWidth="1"/>
    <col min="258" max="258" width="18.85546875" style="23" customWidth="1"/>
    <col min="259" max="260" width="16.42578125" style="23" customWidth="1"/>
    <col min="261" max="512" width="11.42578125" style="23"/>
    <col min="513" max="513" width="25.28515625" style="23" customWidth="1"/>
    <col min="514" max="514" width="18.85546875" style="23" customWidth="1"/>
    <col min="515" max="516" width="16.42578125" style="23" customWidth="1"/>
    <col min="517" max="768" width="11.42578125" style="23"/>
    <col min="769" max="769" width="25.28515625" style="23" customWidth="1"/>
    <col min="770" max="770" width="18.85546875" style="23" customWidth="1"/>
    <col min="771" max="772" width="16.42578125" style="23" customWidth="1"/>
    <col min="773" max="1024" width="11.42578125" style="23"/>
    <col min="1025" max="1025" width="25.28515625" style="23" customWidth="1"/>
    <col min="1026" max="1026" width="18.85546875" style="23" customWidth="1"/>
    <col min="1027" max="1028" width="16.42578125" style="23" customWidth="1"/>
    <col min="1029" max="1280" width="11.42578125" style="23"/>
    <col min="1281" max="1281" width="25.28515625" style="23" customWidth="1"/>
    <col min="1282" max="1282" width="18.85546875" style="23" customWidth="1"/>
    <col min="1283" max="1284" width="16.42578125" style="23" customWidth="1"/>
    <col min="1285" max="1536" width="11.42578125" style="23"/>
    <col min="1537" max="1537" width="25.28515625" style="23" customWidth="1"/>
    <col min="1538" max="1538" width="18.85546875" style="23" customWidth="1"/>
    <col min="1539" max="1540" width="16.42578125" style="23" customWidth="1"/>
    <col min="1541" max="1792" width="11.42578125" style="23"/>
    <col min="1793" max="1793" width="25.28515625" style="23" customWidth="1"/>
    <col min="1794" max="1794" width="18.85546875" style="23" customWidth="1"/>
    <col min="1795" max="1796" width="16.42578125" style="23" customWidth="1"/>
    <col min="1797" max="2048" width="11.42578125" style="23"/>
    <col min="2049" max="2049" width="25.28515625" style="23" customWidth="1"/>
    <col min="2050" max="2050" width="18.85546875" style="23" customWidth="1"/>
    <col min="2051" max="2052" width="16.42578125" style="23" customWidth="1"/>
    <col min="2053" max="2304" width="11.42578125" style="23"/>
    <col min="2305" max="2305" width="25.28515625" style="23" customWidth="1"/>
    <col min="2306" max="2306" width="18.85546875" style="23" customWidth="1"/>
    <col min="2307" max="2308" width="16.42578125" style="23" customWidth="1"/>
    <col min="2309" max="2560" width="11.42578125" style="23"/>
    <col min="2561" max="2561" width="25.28515625" style="23" customWidth="1"/>
    <col min="2562" max="2562" width="18.85546875" style="23" customWidth="1"/>
    <col min="2563" max="2564" width="16.42578125" style="23" customWidth="1"/>
    <col min="2565" max="2816" width="11.42578125" style="23"/>
    <col min="2817" max="2817" width="25.28515625" style="23" customWidth="1"/>
    <col min="2818" max="2818" width="18.85546875" style="23" customWidth="1"/>
    <col min="2819" max="2820" width="16.42578125" style="23" customWidth="1"/>
    <col min="2821" max="3072" width="11.42578125" style="23"/>
    <col min="3073" max="3073" width="25.28515625" style="23" customWidth="1"/>
    <col min="3074" max="3074" width="18.85546875" style="23" customWidth="1"/>
    <col min="3075" max="3076" width="16.42578125" style="23" customWidth="1"/>
    <col min="3077" max="3328" width="11.42578125" style="23"/>
    <col min="3329" max="3329" width="25.28515625" style="23" customWidth="1"/>
    <col min="3330" max="3330" width="18.85546875" style="23" customWidth="1"/>
    <col min="3331" max="3332" width="16.42578125" style="23" customWidth="1"/>
    <col min="3333" max="3584" width="11.42578125" style="23"/>
    <col min="3585" max="3585" width="25.28515625" style="23" customWidth="1"/>
    <col min="3586" max="3586" width="18.85546875" style="23" customWidth="1"/>
    <col min="3587" max="3588" width="16.42578125" style="23" customWidth="1"/>
    <col min="3589" max="3840" width="11.42578125" style="23"/>
    <col min="3841" max="3841" width="25.28515625" style="23" customWidth="1"/>
    <col min="3842" max="3842" width="18.85546875" style="23" customWidth="1"/>
    <col min="3843" max="3844" width="16.42578125" style="23" customWidth="1"/>
    <col min="3845" max="4096" width="11.42578125" style="23"/>
    <col min="4097" max="4097" width="25.28515625" style="23" customWidth="1"/>
    <col min="4098" max="4098" width="18.85546875" style="23" customWidth="1"/>
    <col min="4099" max="4100" width="16.42578125" style="23" customWidth="1"/>
    <col min="4101" max="4352" width="11.42578125" style="23"/>
    <col min="4353" max="4353" width="25.28515625" style="23" customWidth="1"/>
    <col min="4354" max="4354" width="18.85546875" style="23" customWidth="1"/>
    <col min="4355" max="4356" width="16.42578125" style="23" customWidth="1"/>
    <col min="4357" max="4608" width="11.42578125" style="23"/>
    <col min="4609" max="4609" width="25.28515625" style="23" customWidth="1"/>
    <col min="4610" max="4610" width="18.85546875" style="23" customWidth="1"/>
    <col min="4611" max="4612" width="16.42578125" style="23" customWidth="1"/>
    <col min="4613" max="4864" width="11.42578125" style="23"/>
    <col min="4865" max="4865" width="25.28515625" style="23" customWidth="1"/>
    <col min="4866" max="4866" width="18.85546875" style="23" customWidth="1"/>
    <col min="4867" max="4868" width="16.42578125" style="23" customWidth="1"/>
    <col min="4869" max="5120" width="11.42578125" style="23"/>
    <col min="5121" max="5121" width="25.28515625" style="23" customWidth="1"/>
    <col min="5122" max="5122" width="18.85546875" style="23" customWidth="1"/>
    <col min="5123" max="5124" width="16.42578125" style="23" customWidth="1"/>
    <col min="5125" max="5376" width="11.42578125" style="23"/>
    <col min="5377" max="5377" width="25.28515625" style="23" customWidth="1"/>
    <col min="5378" max="5378" width="18.85546875" style="23" customWidth="1"/>
    <col min="5379" max="5380" width="16.42578125" style="23" customWidth="1"/>
    <col min="5381" max="5632" width="11.42578125" style="23"/>
    <col min="5633" max="5633" width="25.28515625" style="23" customWidth="1"/>
    <col min="5634" max="5634" width="18.85546875" style="23" customWidth="1"/>
    <col min="5635" max="5636" width="16.42578125" style="23" customWidth="1"/>
    <col min="5637" max="5888" width="11.42578125" style="23"/>
    <col min="5889" max="5889" width="25.28515625" style="23" customWidth="1"/>
    <col min="5890" max="5890" width="18.85546875" style="23" customWidth="1"/>
    <col min="5891" max="5892" width="16.42578125" style="23" customWidth="1"/>
    <col min="5893" max="6144" width="11.42578125" style="23"/>
    <col min="6145" max="6145" width="25.28515625" style="23" customWidth="1"/>
    <col min="6146" max="6146" width="18.85546875" style="23" customWidth="1"/>
    <col min="6147" max="6148" width="16.42578125" style="23" customWidth="1"/>
    <col min="6149" max="6400" width="11.42578125" style="23"/>
    <col min="6401" max="6401" width="25.28515625" style="23" customWidth="1"/>
    <col min="6402" max="6402" width="18.85546875" style="23" customWidth="1"/>
    <col min="6403" max="6404" width="16.42578125" style="23" customWidth="1"/>
    <col min="6405" max="6656" width="11.42578125" style="23"/>
    <col min="6657" max="6657" width="25.28515625" style="23" customWidth="1"/>
    <col min="6658" max="6658" width="18.85546875" style="23" customWidth="1"/>
    <col min="6659" max="6660" width="16.42578125" style="23" customWidth="1"/>
    <col min="6661" max="6912" width="11.42578125" style="23"/>
    <col min="6913" max="6913" width="25.28515625" style="23" customWidth="1"/>
    <col min="6914" max="6914" width="18.85546875" style="23" customWidth="1"/>
    <col min="6915" max="6916" width="16.42578125" style="23" customWidth="1"/>
    <col min="6917" max="7168" width="11.42578125" style="23"/>
    <col min="7169" max="7169" width="25.28515625" style="23" customWidth="1"/>
    <col min="7170" max="7170" width="18.85546875" style="23" customWidth="1"/>
    <col min="7171" max="7172" width="16.42578125" style="23" customWidth="1"/>
    <col min="7173" max="7424" width="11.42578125" style="23"/>
    <col min="7425" max="7425" width="25.28515625" style="23" customWidth="1"/>
    <col min="7426" max="7426" width="18.85546875" style="23" customWidth="1"/>
    <col min="7427" max="7428" width="16.42578125" style="23" customWidth="1"/>
    <col min="7429" max="7680" width="11.42578125" style="23"/>
    <col min="7681" max="7681" width="25.28515625" style="23" customWidth="1"/>
    <col min="7682" max="7682" width="18.85546875" style="23" customWidth="1"/>
    <col min="7683" max="7684" width="16.42578125" style="23" customWidth="1"/>
    <col min="7685" max="7936" width="11.42578125" style="23"/>
    <col min="7937" max="7937" width="25.28515625" style="23" customWidth="1"/>
    <col min="7938" max="7938" width="18.85546875" style="23" customWidth="1"/>
    <col min="7939" max="7940" width="16.42578125" style="23" customWidth="1"/>
    <col min="7941" max="8192" width="11.42578125" style="23"/>
    <col min="8193" max="8193" width="25.28515625" style="23" customWidth="1"/>
    <col min="8194" max="8194" width="18.85546875" style="23" customWidth="1"/>
    <col min="8195" max="8196" width="16.42578125" style="23" customWidth="1"/>
    <col min="8197" max="8448" width="11.42578125" style="23"/>
    <col min="8449" max="8449" width="25.28515625" style="23" customWidth="1"/>
    <col min="8450" max="8450" width="18.85546875" style="23" customWidth="1"/>
    <col min="8451" max="8452" width="16.42578125" style="23" customWidth="1"/>
    <col min="8453" max="8704" width="11.42578125" style="23"/>
    <col min="8705" max="8705" width="25.28515625" style="23" customWidth="1"/>
    <col min="8706" max="8706" width="18.85546875" style="23" customWidth="1"/>
    <col min="8707" max="8708" width="16.42578125" style="23" customWidth="1"/>
    <col min="8709" max="8960" width="11.42578125" style="23"/>
    <col min="8961" max="8961" width="25.28515625" style="23" customWidth="1"/>
    <col min="8962" max="8962" width="18.85546875" style="23" customWidth="1"/>
    <col min="8963" max="8964" width="16.42578125" style="23" customWidth="1"/>
    <col min="8965" max="9216" width="11.42578125" style="23"/>
    <col min="9217" max="9217" width="25.28515625" style="23" customWidth="1"/>
    <col min="9218" max="9218" width="18.85546875" style="23" customWidth="1"/>
    <col min="9219" max="9220" width="16.42578125" style="23" customWidth="1"/>
    <col min="9221" max="9472" width="11.42578125" style="23"/>
    <col min="9473" max="9473" width="25.28515625" style="23" customWidth="1"/>
    <col min="9474" max="9474" width="18.85546875" style="23" customWidth="1"/>
    <col min="9475" max="9476" width="16.42578125" style="23" customWidth="1"/>
    <col min="9477" max="9728" width="11.42578125" style="23"/>
    <col min="9729" max="9729" width="25.28515625" style="23" customWidth="1"/>
    <col min="9730" max="9730" width="18.85546875" style="23" customWidth="1"/>
    <col min="9731" max="9732" width="16.42578125" style="23" customWidth="1"/>
    <col min="9733" max="9984" width="11.42578125" style="23"/>
    <col min="9985" max="9985" width="25.28515625" style="23" customWidth="1"/>
    <col min="9986" max="9986" width="18.85546875" style="23" customWidth="1"/>
    <col min="9987" max="9988" width="16.42578125" style="23" customWidth="1"/>
    <col min="9989" max="10240" width="11.42578125" style="23"/>
    <col min="10241" max="10241" width="25.28515625" style="23" customWidth="1"/>
    <col min="10242" max="10242" width="18.85546875" style="23" customWidth="1"/>
    <col min="10243" max="10244" width="16.42578125" style="23" customWidth="1"/>
    <col min="10245" max="10496" width="11.42578125" style="23"/>
    <col min="10497" max="10497" width="25.28515625" style="23" customWidth="1"/>
    <col min="10498" max="10498" width="18.85546875" style="23" customWidth="1"/>
    <col min="10499" max="10500" width="16.42578125" style="23" customWidth="1"/>
    <col min="10501" max="10752" width="11.42578125" style="23"/>
    <col min="10753" max="10753" width="25.28515625" style="23" customWidth="1"/>
    <col min="10754" max="10754" width="18.85546875" style="23" customWidth="1"/>
    <col min="10755" max="10756" width="16.42578125" style="23" customWidth="1"/>
    <col min="10757" max="11008" width="11.42578125" style="23"/>
    <col min="11009" max="11009" width="25.28515625" style="23" customWidth="1"/>
    <col min="11010" max="11010" width="18.85546875" style="23" customWidth="1"/>
    <col min="11011" max="11012" width="16.42578125" style="23" customWidth="1"/>
    <col min="11013" max="11264" width="11.42578125" style="23"/>
    <col min="11265" max="11265" width="25.28515625" style="23" customWidth="1"/>
    <col min="11266" max="11266" width="18.85546875" style="23" customWidth="1"/>
    <col min="11267" max="11268" width="16.42578125" style="23" customWidth="1"/>
    <col min="11269" max="11520" width="11.42578125" style="23"/>
    <col min="11521" max="11521" width="25.28515625" style="23" customWidth="1"/>
    <col min="11522" max="11522" width="18.85546875" style="23" customWidth="1"/>
    <col min="11523" max="11524" width="16.42578125" style="23" customWidth="1"/>
    <col min="11525" max="11776" width="11.42578125" style="23"/>
    <col min="11777" max="11777" width="25.28515625" style="23" customWidth="1"/>
    <col min="11778" max="11778" width="18.85546875" style="23" customWidth="1"/>
    <col min="11779" max="11780" width="16.42578125" style="23" customWidth="1"/>
    <col min="11781" max="12032" width="11.42578125" style="23"/>
    <col min="12033" max="12033" width="25.28515625" style="23" customWidth="1"/>
    <col min="12034" max="12034" width="18.85546875" style="23" customWidth="1"/>
    <col min="12035" max="12036" width="16.42578125" style="23" customWidth="1"/>
    <col min="12037" max="12288" width="11.42578125" style="23"/>
    <col min="12289" max="12289" width="25.28515625" style="23" customWidth="1"/>
    <col min="12290" max="12290" width="18.85546875" style="23" customWidth="1"/>
    <col min="12291" max="12292" width="16.42578125" style="23" customWidth="1"/>
    <col min="12293" max="12544" width="11.42578125" style="23"/>
    <col min="12545" max="12545" width="25.28515625" style="23" customWidth="1"/>
    <col min="12546" max="12546" width="18.85546875" style="23" customWidth="1"/>
    <col min="12547" max="12548" width="16.42578125" style="23" customWidth="1"/>
    <col min="12549" max="12800" width="11.42578125" style="23"/>
    <col min="12801" max="12801" width="25.28515625" style="23" customWidth="1"/>
    <col min="12802" max="12802" width="18.85546875" style="23" customWidth="1"/>
    <col min="12803" max="12804" width="16.42578125" style="23" customWidth="1"/>
    <col min="12805" max="13056" width="11.42578125" style="23"/>
    <col min="13057" max="13057" width="25.28515625" style="23" customWidth="1"/>
    <col min="13058" max="13058" width="18.85546875" style="23" customWidth="1"/>
    <col min="13059" max="13060" width="16.42578125" style="23" customWidth="1"/>
    <col min="13061" max="13312" width="11.42578125" style="23"/>
    <col min="13313" max="13313" width="25.28515625" style="23" customWidth="1"/>
    <col min="13314" max="13314" width="18.85546875" style="23" customWidth="1"/>
    <col min="13315" max="13316" width="16.42578125" style="23" customWidth="1"/>
    <col min="13317" max="13568" width="11.42578125" style="23"/>
    <col min="13569" max="13569" width="25.28515625" style="23" customWidth="1"/>
    <col min="13570" max="13570" width="18.85546875" style="23" customWidth="1"/>
    <col min="13571" max="13572" width="16.42578125" style="23" customWidth="1"/>
    <col min="13573" max="13824" width="11.42578125" style="23"/>
    <col min="13825" max="13825" width="25.28515625" style="23" customWidth="1"/>
    <col min="13826" max="13826" width="18.85546875" style="23" customWidth="1"/>
    <col min="13827" max="13828" width="16.42578125" style="23" customWidth="1"/>
    <col min="13829" max="14080" width="11.42578125" style="23"/>
    <col min="14081" max="14081" width="25.28515625" style="23" customWidth="1"/>
    <col min="14082" max="14082" width="18.85546875" style="23" customWidth="1"/>
    <col min="14083" max="14084" width="16.42578125" style="23" customWidth="1"/>
    <col min="14085" max="14336" width="11.42578125" style="23"/>
    <col min="14337" max="14337" width="25.28515625" style="23" customWidth="1"/>
    <col min="14338" max="14338" width="18.85546875" style="23" customWidth="1"/>
    <col min="14339" max="14340" width="16.42578125" style="23" customWidth="1"/>
    <col min="14341" max="14592" width="11.42578125" style="23"/>
    <col min="14593" max="14593" width="25.28515625" style="23" customWidth="1"/>
    <col min="14594" max="14594" width="18.85546875" style="23" customWidth="1"/>
    <col min="14595" max="14596" width="16.42578125" style="23" customWidth="1"/>
    <col min="14597" max="14848" width="11.42578125" style="23"/>
    <col min="14849" max="14849" width="25.28515625" style="23" customWidth="1"/>
    <col min="14850" max="14850" width="18.85546875" style="23" customWidth="1"/>
    <col min="14851" max="14852" width="16.42578125" style="23" customWidth="1"/>
    <col min="14853" max="15104" width="11.42578125" style="23"/>
    <col min="15105" max="15105" width="25.28515625" style="23" customWidth="1"/>
    <col min="15106" max="15106" width="18.85546875" style="23" customWidth="1"/>
    <col min="15107" max="15108" width="16.42578125" style="23" customWidth="1"/>
    <col min="15109" max="15360" width="11.42578125" style="23"/>
    <col min="15361" max="15361" width="25.28515625" style="23" customWidth="1"/>
    <col min="15362" max="15362" width="18.85546875" style="23" customWidth="1"/>
    <col min="15363" max="15364" width="16.42578125" style="23" customWidth="1"/>
    <col min="15365" max="15616" width="11.42578125" style="23"/>
    <col min="15617" max="15617" width="25.28515625" style="23" customWidth="1"/>
    <col min="15618" max="15618" width="18.85546875" style="23" customWidth="1"/>
    <col min="15619" max="15620" width="16.42578125" style="23" customWidth="1"/>
    <col min="15621" max="15872" width="11.42578125" style="23"/>
    <col min="15873" max="15873" width="25.28515625" style="23" customWidth="1"/>
    <col min="15874" max="15874" width="18.85546875" style="23" customWidth="1"/>
    <col min="15875" max="15876" width="16.42578125" style="23" customWidth="1"/>
    <col min="15877" max="16128" width="11.42578125" style="23"/>
    <col min="16129" max="16129" width="25.28515625" style="23" customWidth="1"/>
    <col min="16130" max="16130" width="18.85546875" style="23" customWidth="1"/>
    <col min="16131" max="16132" width="16.42578125" style="23" customWidth="1"/>
    <col min="16133" max="16384" width="11.42578125" style="23"/>
  </cols>
  <sheetData>
    <row r="1" spans="1:4">
      <c r="A1" s="112" t="s">
        <v>55</v>
      </c>
      <c r="B1" s="112"/>
      <c r="C1" s="112"/>
      <c r="D1" s="112"/>
    </row>
    <row r="2" spans="1:4" ht="12.75" customHeight="1">
      <c r="A2" s="113" t="s">
        <v>56</v>
      </c>
      <c r="B2" s="113"/>
      <c r="C2" s="113"/>
      <c r="D2" s="113"/>
    </row>
    <row r="3" spans="1:4">
      <c r="A3" s="38"/>
      <c r="B3" s="38"/>
      <c r="C3" s="38"/>
      <c r="D3" s="38"/>
    </row>
    <row r="4" spans="1:4" ht="13.5" thickBot="1">
      <c r="A4" s="39" t="s">
        <v>148</v>
      </c>
      <c r="B4" s="39"/>
      <c r="C4" s="39"/>
      <c r="D4" s="39"/>
    </row>
    <row r="5" spans="1:4" s="26" customFormat="1" ht="13.5" thickBot="1">
      <c r="A5" s="109" t="s">
        <v>43</v>
      </c>
      <c r="B5" s="109" t="s">
        <v>57</v>
      </c>
      <c r="C5" s="111" t="s">
        <v>21</v>
      </c>
      <c r="D5" s="111"/>
    </row>
    <row r="6" spans="1:4" s="26" customFormat="1" ht="39" thickBot="1">
      <c r="A6" s="110"/>
      <c r="B6" s="110"/>
      <c r="C6" s="27" t="s">
        <v>58</v>
      </c>
      <c r="D6" s="27" t="s">
        <v>59</v>
      </c>
    </row>
    <row r="7" spans="1:4" s="26" customFormat="1" ht="18.75" customHeight="1">
      <c r="A7" s="29" t="s">
        <v>47</v>
      </c>
      <c r="B7" s="40">
        <f>SUM(B8:B31)</f>
        <v>924184.4</v>
      </c>
      <c r="C7" s="40">
        <f>SUM(C8:C31)</f>
        <v>349485.5</v>
      </c>
      <c r="D7" s="40">
        <f>SUM(D8:D31)</f>
        <v>583102.10000000009</v>
      </c>
    </row>
    <row r="8" spans="1:4" ht="16.5" customHeight="1">
      <c r="A8" s="41" t="s">
        <v>1</v>
      </c>
      <c r="B8" s="42">
        <f>SUM(C8:D8)</f>
        <v>5634.9</v>
      </c>
      <c r="C8" s="2">
        <v>1134.9000000000001</v>
      </c>
      <c r="D8" s="2">
        <v>4500</v>
      </c>
    </row>
    <row r="9" spans="1:4" ht="16.5" customHeight="1">
      <c r="A9" s="41" t="s">
        <v>2</v>
      </c>
      <c r="B9" s="42"/>
      <c r="C9" s="42">
        <v>403.2</v>
      </c>
      <c r="D9" s="42">
        <v>8000</v>
      </c>
    </row>
    <row r="10" spans="1:4" ht="16.5" customHeight="1">
      <c r="A10" s="41" t="s">
        <v>3</v>
      </c>
      <c r="B10" s="42">
        <f>SUM(C10:D10)</f>
        <v>0</v>
      </c>
      <c r="C10" s="42">
        <v>0</v>
      </c>
      <c r="D10" s="42">
        <v>0</v>
      </c>
    </row>
    <row r="11" spans="1:4" ht="16.5" customHeight="1">
      <c r="A11" s="41" t="s">
        <v>4</v>
      </c>
      <c r="B11" s="42">
        <f>(C11+D11)</f>
        <v>21583.5</v>
      </c>
      <c r="C11" s="42">
        <v>383.5</v>
      </c>
      <c r="D11" s="42">
        <v>21200</v>
      </c>
    </row>
    <row r="12" spans="1:4" ht="16.5" customHeight="1">
      <c r="A12" s="41" t="s">
        <v>5</v>
      </c>
      <c r="B12" s="42">
        <f t="shared" ref="B12:B31" si="0">(C12+D12)</f>
        <v>10618</v>
      </c>
      <c r="C12" s="42">
        <v>18</v>
      </c>
      <c r="D12" s="42">
        <v>10600</v>
      </c>
    </row>
    <row r="13" spans="1:4" ht="16.5" customHeight="1">
      <c r="A13" s="41" t="s">
        <v>6</v>
      </c>
      <c r="B13" s="42">
        <f t="shared" si="0"/>
        <v>4730.6000000000004</v>
      </c>
      <c r="C13" s="42">
        <v>30.6</v>
      </c>
      <c r="D13" s="42">
        <v>4700</v>
      </c>
    </row>
    <row r="14" spans="1:4" ht="16.5" customHeight="1">
      <c r="A14" s="41" t="s">
        <v>7</v>
      </c>
      <c r="B14" s="42">
        <f t="shared" si="0"/>
        <v>3000</v>
      </c>
      <c r="C14" s="42">
        <v>1442.7</v>
      </c>
      <c r="D14" s="42">
        <v>1557.3</v>
      </c>
    </row>
    <row r="15" spans="1:4" ht="16.5" customHeight="1">
      <c r="A15" s="41" t="s">
        <v>8</v>
      </c>
      <c r="B15" s="42">
        <f t="shared" si="0"/>
        <v>1300</v>
      </c>
      <c r="C15" s="42">
        <v>0</v>
      </c>
      <c r="D15" s="42">
        <v>1300</v>
      </c>
    </row>
    <row r="16" spans="1:4" ht="16.5" customHeight="1">
      <c r="A16" s="41" t="s">
        <v>19</v>
      </c>
      <c r="B16" s="42">
        <f t="shared" si="0"/>
        <v>1540</v>
      </c>
      <c r="C16" s="42">
        <v>0</v>
      </c>
      <c r="D16" s="42">
        <v>1540</v>
      </c>
    </row>
    <row r="17" spans="1:4" ht="16.5" customHeight="1">
      <c r="A17" s="41" t="s">
        <v>9</v>
      </c>
      <c r="B17" s="42">
        <f t="shared" si="0"/>
        <v>15288.9</v>
      </c>
      <c r="C17" s="42">
        <v>568.9</v>
      </c>
      <c r="D17" s="42">
        <v>14720</v>
      </c>
    </row>
    <row r="18" spans="1:4" ht="16.5" customHeight="1">
      <c r="A18" s="41" t="s">
        <v>10</v>
      </c>
      <c r="B18" s="42">
        <f t="shared" si="0"/>
        <v>3971.7</v>
      </c>
      <c r="C18" s="42">
        <v>3971.7</v>
      </c>
      <c r="D18" s="42">
        <v>0</v>
      </c>
    </row>
    <row r="19" spans="1:4" ht="16.5" customHeight="1">
      <c r="A19" s="41" t="s">
        <v>11</v>
      </c>
      <c r="B19" s="42">
        <f t="shared" si="0"/>
        <v>254</v>
      </c>
      <c r="C19" s="42">
        <v>0</v>
      </c>
      <c r="D19" s="42">
        <v>254</v>
      </c>
    </row>
    <row r="20" spans="1:4" ht="16.5" customHeight="1">
      <c r="A20" s="41" t="s">
        <v>12</v>
      </c>
      <c r="B20" s="42">
        <f t="shared" si="0"/>
        <v>3413.7</v>
      </c>
      <c r="C20" s="42">
        <v>913.7</v>
      </c>
      <c r="D20" s="42">
        <v>2500</v>
      </c>
    </row>
    <row r="21" spans="1:4" ht="16.5" customHeight="1">
      <c r="A21" s="41" t="s">
        <v>13</v>
      </c>
      <c r="B21" s="42">
        <f t="shared" si="0"/>
        <v>7870</v>
      </c>
      <c r="C21" s="42">
        <v>993</v>
      </c>
      <c r="D21" s="42">
        <v>6877</v>
      </c>
    </row>
    <row r="22" spans="1:4" ht="16.5" customHeight="1">
      <c r="A22" s="41" t="s">
        <v>48</v>
      </c>
      <c r="B22" s="42">
        <f t="shared" si="0"/>
        <v>5229.6000000000004</v>
      </c>
      <c r="C22" s="42">
        <v>3036.7</v>
      </c>
      <c r="D22" s="42">
        <v>2192.9</v>
      </c>
    </row>
    <row r="23" spans="1:4" ht="16.5" customHeight="1">
      <c r="A23" s="41" t="s">
        <v>16</v>
      </c>
      <c r="B23" s="42">
        <f t="shared" si="0"/>
        <v>0</v>
      </c>
      <c r="C23" s="42">
        <v>0</v>
      </c>
      <c r="D23" s="42">
        <v>0</v>
      </c>
    </row>
    <row r="24" spans="1:4" ht="16.5" customHeight="1">
      <c r="A24" s="41" t="s">
        <v>20</v>
      </c>
      <c r="B24" s="42">
        <f t="shared" si="0"/>
        <v>600</v>
      </c>
      <c r="C24" s="42">
        <v>0</v>
      </c>
      <c r="D24" s="42">
        <v>600</v>
      </c>
    </row>
    <row r="25" spans="1:4" ht="16.5" customHeight="1">
      <c r="A25" s="41" t="s">
        <v>49</v>
      </c>
      <c r="B25" s="42">
        <f t="shared" si="0"/>
        <v>9000</v>
      </c>
      <c r="C25" s="42">
        <v>0</v>
      </c>
      <c r="D25" s="42">
        <v>9000</v>
      </c>
    </row>
    <row r="26" spans="1:4" ht="16.5" customHeight="1">
      <c r="A26" s="41" t="s">
        <v>50</v>
      </c>
      <c r="B26" s="42">
        <f t="shared" si="0"/>
        <v>10718.7</v>
      </c>
      <c r="C26" s="42">
        <v>1718.7</v>
      </c>
      <c r="D26" s="42">
        <v>9000</v>
      </c>
    </row>
    <row r="27" spans="1:4" ht="16.5" customHeight="1">
      <c r="A27" s="41" t="s">
        <v>14</v>
      </c>
      <c r="B27" s="42">
        <f t="shared" si="0"/>
        <v>45460.5</v>
      </c>
      <c r="C27" s="42">
        <v>1660.5</v>
      </c>
      <c r="D27" s="42">
        <v>43800</v>
      </c>
    </row>
    <row r="28" spans="1:4" ht="16.5" customHeight="1">
      <c r="A28" s="41" t="s">
        <v>51</v>
      </c>
      <c r="B28" s="42">
        <f t="shared" si="0"/>
        <v>3000</v>
      </c>
      <c r="C28" s="42">
        <v>437</v>
      </c>
      <c r="D28" s="42">
        <v>2563</v>
      </c>
    </row>
    <row r="29" spans="1:4" ht="16.5" customHeight="1">
      <c r="A29" s="41" t="s">
        <v>52</v>
      </c>
      <c r="B29" s="42">
        <f t="shared" si="0"/>
        <v>9562.5</v>
      </c>
      <c r="C29" s="42">
        <v>562.5</v>
      </c>
      <c r="D29" s="42">
        <v>9000</v>
      </c>
    </row>
    <row r="30" spans="1:4" ht="16.5" customHeight="1">
      <c r="A30" s="41" t="s">
        <v>15</v>
      </c>
      <c r="B30" s="42">
        <f t="shared" si="0"/>
        <v>0</v>
      </c>
      <c r="C30" s="42">
        <v>0</v>
      </c>
      <c r="D30" s="42">
        <v>0</v>
      </c>
    </row>
    <row r="31" spans="1:4" ht="16.5" customHeight="1" thickBot="1">
      <c r="A31" s="43" t="s">
        <v>17</v>
      </c>
      <c r="B31" s="44">
        <f t="shared" si="0"/>
        <v>761407.8</v>
      </c>
      <c r="C31" s="44">
        <v>332209.90000000002</v>
      </c>
      <c r="D31" s="44">
        <v>429197.9</v>
      </c>
    </row>
    <row r="32" spans="1:4" ht="15" customHeight="1"/>
    <row r="33" spans="2:4">
      <c r="B33" s="45"/>
      <c r="C33" s="45"/>
      <c r="D33" s="45"/>
    </row>
    <row r="34" spans="2:4">
      <c r="B34" s="45"/>
      <c r="C34" s="45"/>
      <c r="D34" s="45"/>
    </row>
    <row r="35" spans="2:4">
      <c r="B35" s="45"/>
      <c r="C35" s="45"/>
      <c r="D35" s="45"/>
    </row>
    <row r="36" spans="2:4">
      <c r="B36" s="45"/>
      <c r="C36" s="45"/>
      <c r="D36" s="45"/>
    </row>
    <row r="37" spans="2:4">
      <c r="B37" s="45"/>
      <c r="C37" s="45"/>
      <c r="D37" s="45"/>
    </row>
    <row r="38" spans="2:4">
      <c r="B38" s="45"/>
      <c r="C38" s="45"/>
      <c r="D38" s="45"/>
    </row>
    <row r="39" spans="2:4">
      <c r="B39" s="45"/>
      <c r="C39" s="45"/>
      <c r="D39" s="45"/>
    </row>
    <row r="40" spans="2:4">
      <c r="B40" s="45"/>
      <c r="C40" s="45"/>
      <c r="D40" s="45"/>
    </row>
    <row r="41" spans="2:4">
      <c r="B41" s="45"/>
      <c r="C41" s="45"/>
      <c r="D41" s="45"/>
    </row>
    <row r="42" spans="2:4">
      <c r="B42" s="45"/>
      <c r="C42" s="45"/>
      <c r="D42" s="45"/>
    </row>
    <row r="43" spans="2:4">
      <c r="B43" s="45"/>
      <c r="C43" s="45"/>
      <c r="D43" s="45"/>
    </row>
    <row r="44" spans="2:4">
      <c r="B44" s="45"/>
      <c r="C44" s="45"/>
      <c r="D44" s="45"/>
    </row>
    <row r="45" spans="2:4">
      <c r="B45" s="45"/>
      <c r="C45" s="45"/>
      <c r="D45" s="45"/>
    </row>
    <row r="46" spans="2:4">
      <c r="B46" s="45"/>
      <c r="C46" s="45"/>
      <c r="D46" s="45"/>
    </row>
    <row r="47" spans="2:4">
      <c r="B47" s="45"/>
      <c r="C47" s="45"/>
      <c r="D47" s="45"/>
    </row>
    <row r="48" spans="2:4">
      <c r="B48" s="45"/>
      <c r="C48" s="45"/>
      <c r="D48" s="45"/>
    </row>
    <row r="49" spans="2:4">
      <c r="B49" s="45"/>
      <c r="C49" s="45"/>
      <c r="D49" s="45"/>
    </row>
    <row r="50" spans="2:4">
      <c r="B50" s="45"/>
      <c r="C50" s="45"/>
      <c r="D50" s="45"/>
    </row>
    <row r="51" spans="2:4">
      <c r="B51" s="45"/>
      <c r="C51" s="45"/>
      <c r="D51" s="45"/>
    </row>
    <row r="52" spans="2:4">
      <c r="B52" s="45"/>
      <c r="C52" s="45"/>
      <c r="D52" s="45"/>
    </row>
    <row r="53" spans="2:4">
      <c r="B53" s="45"/>
      <c r="C53" s="45"/>
      <c r="D53" s="45"/>
    </row>
    <row r="54" spans="2:4">
      <c r="B54" s="45"/>
      <c r="C54" s="45"/>
      <c r="D54" s="45"/>
    </row>
    <row r="55" spans="2:4">
      <c r="B55" s="45"/>
      <c r="C55" s="45"/>
      <c r="D55" s="45"/>
    </row>
    <row r="56" spans="2:4">
      <c r="B56" s="45"/>
      <c r="C56" s="45"/>
      <c r="D56" s="45"/>
    </row>
    <row r="57" spans="2:4">
      <c r="B57" s="45"/>
      <c r="C57" s="45"/>
      <c r="D57" s="45"/>
    </row>
    <row r="58" spans="2:4">
      <c r="B58" s="45"/>
      <c r="C58" s="45"/>
      <c r="D58" s="45"/>
    </row>
    <row r="59" spans="2:4">
      <c r="B59" s="45"/>
      <c r="C59" s="45"/>
      <c r="D59" s="45"/>
    </row>
    <row r="60" spans="2:4">
      <c r="B60" s="45"/>
      <c r="C60" s="45"/>
      <c r="D60" s="45"/>
    </row>
    <row r="61" spans="2:4">
      <c r="B61" s="45"/>
      <c r="C61" s="45"/>
      <c r="D61" s="45"/>
    </row>
    <row r="62" spans="2:4">
      <c r="B62" s="45"/>
      <c r="C62" s="45"/>
      <c r="D62" s="45"/>
    </row>
    <row r="63" spans="2:4">
      <c r="B63" s="45"/>
      <c r="C63" s="45"/>
      <c r="D63" s="45"/>
    </row>
    <row r="64" spans="2:4">
      <c r="B64" s="45"/>
      <c r="C64" s="45"/>
      <c r="D64" s="45"/>
    </row>
    <row r="65" spans="2:4">
      <c r="B65" s="45"/>
      <c r="C65" s="45"/>
      <c r="D65" s="45"/>
    </row>
    <row r="66" spans="2:4">
      <c r="B66" s="45"/>
      <c r="C66" s="45"/>
      <c r="D66" s="45"/>
    </row>
    <row r="67" spans="2:4">
      <c r="B67" s="45"/>
      <c r="C67" s="45"/>
      <c r="D67" s="45"/>
    </row>
    <row r="68" spans="2:4">
      <c r="B68" s="45"/>
      <c r="C68" s="45"/>
      <c r="D68" s="45"/>
    </row>
    <row r="69" spans="2:4">
      <c r="B69" s="45"/>
      <c r="C69" s="45"/>
      <c r="D69" s="45"/>
    </row>
    <row r="70" spans="2:4">
      <c r="B70" s="45"/>
      <c r="C70" s="45"/>
      <c r="D70" s="45"/>
    </row>
    <row r="71" spans="2:4">
      <c r="B71" s="45"/>
      <c r="C71" s="45"/>
      <c r="D71" s="45"/>
    </row>
    <row r="72" spans="2:4">
      <c r="B72" s="45"/>
      <c r="C72" s="45"/>
      <c r="D72" s="45"/>
    </row>
    <row r="73" spans="2:4">
      <c r="B73" s="45"/>
      <c r="C73" s="45"/>
      <c r="D73" s="45"/>
    </row>
    <row r="74" spans="2:4">
      <c r="B74" s="45"/>
      <c r="C74" s="45"/>
      <c r="D74" s="45"/>
    </row>
    <row r="75" spans="2:4">
      <c r="B75" s="45"/>
      <c r="C75" s="45"/>
      <c r="D75" s="45"/>
    </row>
    <row r="76" spans="2:4">
      <c r="B76" s="45"/>
      <c r="C76" s="45"/>
      <c r="D76" s="45"/>
    </row>
    <row r="77" spans="2:4">
      <c r="B77" s="45"/>
      <c r="C77" s="45"/>
      <c r="D77" s="45"/>
    </row>
    <row r="78" spans="2:4">
      <c r="B78" s="45"/>
      <c r="C78" s="45"/>
      <c r="D78" s="45"/>
    </row>
    <row r="79" spans="2:4">
      <c r="B79" s="45"/>
      <c r="C79" s="45"/>
      <c r="D79" s="45"/>
    </row>
    <row r="80" spans="2:4">
      <c r="B80" s="45"/>
      <c r="C80" s="45"/>
      <c r="D80" s="45"/>
    </row>
    <row r="81" spans="2:4">
      <c r="B81" s="45"/>
      <c r="C81" s="45"/>
      <c r="D81" s="45"/>
    </row>
    <row r="82" spans="2:4">
      <c r="B82" s="45"/>
      <c r="C82" s="45"/>
      <c r="D82" s="45"/>
    </row>
    <row r="83" spans="2:4">
      <c r="B83" s="45"/>
      <c r="C83" s="45"/>
      <c r="D83" s="45"/>
    </row>
    <row r="84" spans="2:4">
      <c r="B84" s="45"/>
      <c r="C84" s="45"/>
      <c r="D84" s="45"/>
    </row>
    <row r="85" spans="2:4">
      <c r="B85" s="45"/>
      <c r="C85" s="45"/>
      <c r="D85" s="45"/>
    </row>
    <row r="86" spans="2:4">
      <c r="B86" s="45"/>
      <c r="C86" s="45"/>
      <c r="D86" s="45"/>
    </row>
    <row r="87" spans="2:4">
      <c r="B87" s="45"/>
      <c r="C87" s="45"/>
      <c r="D87" s="45"/>
    </row>
    <row r="88" spans="2:4">
      <c r="B88" s="45"/>
      <c r="C88" s="45"/>
      <c r="D88" s="45"/>
    </row>
    <row r="89" spans="2:4">
      <c r="B89" s="45"/>
      <c r="C89" s="45"/>
      <c r="D89" s="45"/>
    </row>
    <row r="90" spans="2:4">
      <c r="B90" s="45"/>
      <c r="C90" s="45"/>
      <c r="D90" s="45"/>
    </row>
    <row r="91" spans="2:4">
      <c r="B91" s="45"/>
      <c r="C91" s="45"/>
      <c r="D91" s="45"/>
    </row>
    <row r="92" spans="2:4">
      <c r="B92" s="45"/>
      <c r="C92" s="45"/>
      <c r="D92" s="45"/>
    </row>
    <row r="93" spans="2:4">
      <c r="B93" s="45"/>
      <c r="C93" s="45"/>
      <c r="D93" s="45"/>
    </row>
    <row r="94" spans="2:4">
      <c r="B94" s="45"/>
      <c r="C94" s="45"/>
      <c r="D94" s="45"/>
    </row>
    <row r="95" spans="2:4">
      <c r="B95" s="45"/>
      <c r="C95" s="45"/>
      <c r="D95" s="45"/>
    </row>
    <row r="96" spans="2:4">
      <c r="B96" s="45"/>
      <c r="C96" s="45"/>
      <c r="D96" s="45"/>
    </row>
    <row r="97" spans="2:4">
      <c r="B97" s="45"/>
      <c r="C97" s="45"/>
      <c r="D97" s="45"/>
    </row>
    <row r="98" spans="2:4">
      <c r="B98" s="45"/>
      <c r="C98" s="45"/>
      <c r="D98" s="45"/>
    </row>
    <row r="99" spans="2:4">
      <c r="B99" s="45"/>
      <c r="C99" s="45"/>
      <c r="D99" s="45"/>
    </row>
    <row r="100" spans="2:4">
      <c r="B100" s="45"/>
      <c r="C100" s="45"/>
      <c r="D100" s="45"/>
    </row>
    <row r="101" spans="2:4">
      <c r="B101" s="45"/>
      <c r="C101" s="45"/>
      <c r="D101" s="45"/>
    </row>
    <row r="102" spans="2:4">
      <c r="B102" s="45"/>
      <c r="C102" s="45"/>
      <c r="D102" s="45"/>
    </row>
    <row r="103" spans="2:4">
      <c r="B103" s="45"/>
      <c r="C103" s="45"/>
      <c r="D103" s="45"/>
    </row>
    <row r="104" spans="2:4">
      <c r="B104" s="45"/>
      <c r="C104" s="45"/>
      <c r="D104" s="45"/>
    </row>
    <row r="105" spans="2:4">
      <c r="B105" s="45"/>
      <c r="C105" s="45"/>
      <c r="D105" s="45"/>
    </row>
    <row r="106" spans="2:4">
      <c r="B106" s="45"/>
      <c r="C106" s="45"/>
      <c r="D106" s="45"/>
    </row>
    <row r="107" spans="2:4">
      <c r="B107" s="45"/>
      <c r="C107" s="45"/>
      <c r="D107" s="45"/>
    </row>
    <row r="108" spans="2:4">
      <c r="B108" s="45"/>
      <c r="C108" s="45"/>
      <c r="D108" s="45"/>
    </row>
    <row r="109" spans="2:4">
      <c r="B109" s="45"/>
      <c r="C109" s="45"/>
      <c r="D109" s="45"/>
    </row>
    <row r="110" spans="2:4">
      <c r="B110" s="45"/>
      <c r="C110" s="45"/>
      <c r="D110" s="45"/>
    </row>
    <row r="111" spans="2:4">
      <c r="B111" s="45"/>
      <c r="C111" s="45"/>
      <c r="D111" s="45"/>
    </row>
    <row r="112" spans="2:4">
      <c r="B112" s="45"/>
      <c r="C112" s="45"/>
      <c r="D112" s="45"/>
    </row>
    <row r="113" spans="2:4">
      <c r="B113" s="45"/>
      <c r="C113" s="45"/>
      <c r="D113" s="45"/>
    </row>
    <row r="114" spans="2:4">
      <c r="B114" s="45"/>
      <c r="C114" s="45"/>
      <c r="D114" s="45"/>
    </row>
    <row r="115" spans="2:4">
      <c r="B115" s="45"/>
      <c r="C115" s="45"/>
      <c r="D115" s="45"/>
    </row>
    <row r="116" spans="2:4">
      <c r="B116" s="45"/>
      <c r="C116" s="45"/>
      <c r="D116" s="45"/>
    </row>
    <row r="117" spans="2:4">
      <c r="B117" s="45"/>
      <c r="C117" s="45"/>
      <c r="D117" s="45"/>
    </row>
    <row r="118" spans="2:4">
      <c r="B118" s="45"/>
      <c r="C118" s="45"/>
      <c r="D118" s="45"/>
    </row>
    <row r="119" spans="2:4">
      <c r="B119" s="45"/>
      <c r="C119" s="45"/>
      <c r="D119" s="45"/>
    </row>
    <row r="120" spans="2:4">
      <c r="B120" s="45"/>
      <c r="C120" s="45"/>
      <c r="D120" s="45"/>
    </row>
    <row r="121" spans="2:4">
      <c r="B121" s="45"/>
      <c r="C121" s="45"/>
      <c r="D121" s="45"/>
    </row>
    <row r="122" spans="2:4">
      <c r="B122" s="45"/>
      <c r="C122" s="45"/>
      <c r="D122" s="45"/>
    </row>
    <row r="123" spans="2:4">
      <c r="B123" s="45"/>
      <c r="C123" s="45"/>
      <c r="D123" s="45"/>
    </row>
    <row r="124" spans="2:4">
      <c r="B124" s="45"/>
      <c r="C124" s="45"/>
      <c r="D124" s="45"/>
    </row>
    <row r="125" spans="2:4">
      <c r="B125" s="45"/>
      <c r="C125" s="45"/>
      <c r="D125" s="45"/>
    </row>
    <row r="126" spans="2:4">
      <c r="B126" s="45"/>
      <c r="C126" s="45"/>
      <c r="D126" s="45"/>
    </row>
    <row r="127" spans="2:4">
      <c r="B127" s="45"/>
      <c r="C127" s="45"/>
      <c r="D127" s="45"/>
    </row>
    <row r="128" spans="2:4">
      <c r="B128" s="45"/>
      <c r="C128" s="45"/>
      <c r="D128" s="45"/>
    </row>
    <row r="129" spans="2:4">
      <c r="B129" s="45"/>
      <c r="C129" s="45"/>
      <c r="D129" s="45"/>
    </row>
    <row r="130" spans="2:4">
      <c r="B130" s="45"/>
      <c r="C130" s="45"/>
      <c r="D130" s="45"/>
    </row>
    <row r="131" spans="2:4">
      <c r="B131" s="45"/>
      <c r="C131" s="45"/>
      <c r="D131" s="45"/>
    </row>
    <row r="132" spans="2:4">
      <c r="B132" s="45"/>
      <c r="C132" s="45"/>
      <c r="D132" s="45"/>
    </row>
    <row r="133" spans="2:4">
      <c r="B133" s="45"/>
      <c r="C133" s="45"/>
      <c r="D133" s="45"/>
    </row>
    <row r="134" spans="2:4">
      <c r="B134" s="45"/>
      <c r="C134" s="45"/>
      <c r="D134" s="45"/>
    </row>
    <row r="135" spans="2:4">
      <c r="B135" s="45"/>
      <c r="C135" s="45"/>
      <c r="D135" s="45"/>
    </row>
    <row r="136" spans="2:4">
      <c r="B136" s="45"/>
      <c r="C136" s="45"/>
      <c r="D136" s="45"/>
    </row>
    <row r="137" spans="2:4">
      <c r="B137" s="45"/>
      <c r="C137" s="45"/>
      <c r="D137" s="45"/>
    </row>
    <row r="138" spans="2:4">
      <c r="B138" s="45"/>
      <c r="C138" s="45"/>
      <c r="D138" s="45"/>
    </row>
    <row r="139" spans="2:4">
      <c r="B139" s="45"/>
      <c r="C139" s="45"/>
      <c r="D139" s="45"/>
    </row>
    <row r="140" spans="2:4">
      <c r="B140" s="45"/>
      <c r="C140" s="45"/>
      <c r="D140" s="45"/>
    </row>
    <row r="141" spans="2:4">
      <c r="B141" s="45"/>
      <c r="C141" s="45"/>
      <c r="D141" s="45"/>
    </row>
    <row r="142" spans="2:4">
      <c r="B142" s="45"/>
      <c r="C142" s="45"/>
      <c r="D142" s="45"/>
    </row>
    <row r="143" spans="2:4">
      <c r="B143" s="45"/>
      <c r="C143" s="45"/>
      <c r="D143" s="45"/>
    </row>
    <row r="144" spans="2:4">
      <c r="B144" s="45"/>
      <c r="C144" s="45"/>
      <c r="D144" s="45"/>
    </row>
    <row r="145" spans="2:4">
      <c r="B145" s="45"/>
      <c r="C145" s="45"/>
      <c r="D145" s="45"/>
    </row>
    <row r="146" spans="2:4">
      <c r="B146" s="45"/>
      <c r="C146" s="45"/>
      <c r="D146" s="45"/>
    </row>
    <row r="147" spans="2:4">
      <c r="B147" s="45"/>
      <c r="C147" s="45"/>
      <c r="D147" s="45"/>
    </row>
    <row r="148" spans="2:4">
      <c r="B148" s="45"/>
      <c r="C148" s="45"/>
      <c r="D148" s="45"/>
    </row>
    <row r="149" spans="2:4">
      <c r="B149" s="45"/>
      <c r="C149" s="45"/>
      <c r="D149" s="45"/>
    </row>
    <row r="150" spans="2:4">
      <c r="B150" s="45"/>
      <c r="C150" s="45"/>
      <c r="D150" s="45"/>
    </row>
    <row r="151" spans="2:4">
      <c r="B151" s="45"/>
      <c r="C151" s="45"/>
      <c r="D151" s="45"/>
    </row>
    <row r="152" spans="2:4">
      <c r="B152" s="45"/>
      <c r="C152" s="45"/>
      <c r="D152" s="45"/>
    </row>
    <row r="153" spans="2:4">
      <c r="B153" s="45"/>
      <c r="C153" s="45"/>
      <c r="D153" s="45"/>
    </row>
    <row r="154" spans="2:4">
      <c r="B154" s="45"/>
      <c r="C154" s="45"/>
      <c r="D154" s="45"/>
    </row>
    <row r="155" spans="2:4">
      <c r="B155" s="45"/>
      <c r="C155" s="45"/>
      <c r="D155" s="45"/>
    </row>
    <row r="156" spans="2:4">
      <c r="B156" s="45"/>
      <c r="C156" s="45"/>
      <c r="D156" s="45"/>
    </row>
    <row r="157" spans="2:4">
      <c r="B157" s="45"/>
      <c r="C157" s="45"/>
      <c r="D157" s="45"/>
    </row>
    <row r="158" spans="2:4">
      <c r="B158" s="45"/>
      <c r="C158" s="45"/>
      <c r="D158" s="45"/>
    </row>
    <row r="159" spans="2:4">
      <c r="B159" s="45"/>
      <c r="C159" s="45"/>
      <c r="D159" s="45"/>
    </row>
    <row r="160" spans="2:4">
      <c r="B160" s="45"/>
      <c r="C160" s="45"/>
      <c r="D160" s="45"/>
    </row>
    <row r="161" spans="2:4">
      <c r="B161" s="45"/>
      <c r="C161" s="45"/>
      <c r="D161" s="45"/>
    </row>
    <row r="162" spans="2:4">
      <c r="B162" s="45"/>
      <c r="C162" s="45"/>
      <c r="D162" s="45"/>
    </row>
    <row r="163" spans="2:4">
      <c r="B163" s="45"/>
      <c r="C163" s="45"/>
      <c r="D163" s="45"/>
    </row>
    <row r="164" spans="2:4">
      <c r="B164" s="45"/>
      <c r="C164" s="45"/>
      <c r="D164" s="45"/>
    </row>
    <row r="165" spans="2:4">
      <c r="B165" s="45"/>
      <c r="C165" s="45"/>
      <c r="D165" s="45"/>
    </row>
    <row r="166" spans="2:4">
      <c r="B166" s="45"/>
      <c r="C166" s="45"/>
      <c r="D166" s="45"/>
    </row>
    <row r="167" spans="2:4">
      <c r="B167" s="45"/>
      <c r="C167" s="45"/>
      <c r="D167" s="45"/>
    </row>
    <row r="168" spans="2:4">
      <c r="B168" s="45"/>
      <c r="C168" s="45"/>
      <c r="D168" s="45"/>
    </row>
    <row r="169" spans="2:4">
      <c r="B169" s="45"/>
      <c r="C169" s="45"/>
      <c r="D169" s="45"/>
    </row>
    <row r="170" spans="2:4">
      <c r="B170" s="45"/>
      <c r="C170" s="45"/>
      <c r="D170" s="45"/>
    </row>
    <row r="171" spans="2:4">
      <c r="B171" s="45"/>
      <c r="C171" s="45"/>
      <c r="D171" s="45"/>
    </row>
    <row r="172" spans="2:4">
      <c r="B172" s="45"/>
      <c r="C172" s="45"/>
      <c r="D172" s="45"/>
    </row>
    <row r="173" spans="2:4">
      <c r="B173" s="45"/>
      <c r="C173" s="45"/>
      <c r="D173" s="45"/>
    </row>
    <row r="174" spans="2:4">
      <c r="B174" s="45"/>
      <c r="C174" s="45"/>
      <c r="D174" s="45"/>
    </row>
    <row r="175" spans="2:4">
      <c r="B175" s="45"/>
      <c r="C175" s="45"/>
      <c r="D175" s="45"/>
    </row>
    <row r="176" spans="2:4">
      <c r="B176" s="45"/>
      <c r="C176" s="45"/>
      <c r="D176" s="45"/>
    </row>
    <row r="177" spans="2:4">
      <c r="B177" s="45"/>
      <c r="C177" s="45"/>
      <c r="D177" s="45"/>
    </row>
    <row r="178" spans="2:4">
      <c r="B178" s="45"/>
      <c r="C178" s="45"/>
      <c r="D178" s="45"/>
    </row>
    <row r="179" spans="2:4">
      <c r="B179" s="45"/>
      <c r="C179" s="45"/>
      <c r="D179" s="45"/>
    </row>
    <row r="180" spans="2:4">
      <c r="B180" s="45"/>
      <c r="C180" s="45"/>
      <c r="D180" s="45"/>
    </row>
    <row r="181" spans="2:4">
      <c r="B181" s="45"/>
      <c r="C181" s="45"/>
      <c r="D181" s="45"/>
    </row>
    <row r="182" spans="2:4">
      <c r="B182" s="45"/>
      <c r="C182" s="45"/>
      <c r="D182" s="45"/>
    </row>
    <row r="183" spans="2:4">
      <c r="B183" s="45"/>
      <c r="C183" s="45"/>
      <c r="D183" s="45"/>
    </row>
    <row r="184" spans="2:4">
      <c r="B184" s="45"/>
      <c r="C184" s="45"/>
      <c r="D184" s="45"/>
    </row>
    <row r="185" spans="2:4">
      <c r="B185" s="45"/>
      <c r="C185" s="45"/>
      <c r="D185" s="45"/>
    </row>
    <row r="186" spans="2:4">
      <c r="B186" s="45"/>
      <c r="C186" s="45"/>
      <c r="D186" s="45"/>
    </row>
    <row r="187" spans="2:4">
      <c r="B187" s="45"/>
      <c r="C187" s="45"/>
      <c r="D187" s="45"/>
    </row>
    <row r="188" spans="2:4">
      <c r="B188" s="45"/>
      <c r="C188" s="45"/>
      <c r="D188" s="45"/>
    </row>
    <row r="189" spans="2:4">
      <c r="B189" s="45"/>
      <c r="C189" s="45"/>
      <c r="D189" s="45"/>
    </row>
    <row r="190" spans="2:4">
      <c r="B190" s="45"/>
      <c r="C190" s="45"/>
      <c r="D190" s="45"/>
    </row>
    <row r="191" spans="2:4">
      <c r="B191" s="45"/>
      <c r="C191" s="45"/>
      <c r="D191" s="45"/>
    </row>
    <row r="192" spans="2:4">
      <c r="B192" s="45"/>
      <c r="C192" s="45"/>
      <c r="D192" s="45"/>
    </row>
    <row r="193" spans="2:4">
      <c r="B193" s="45"/>
      <c r="C193" s="45"/>
      <c r="D193" s="45"/>
    </row>
    <row r="194" spans="2:4">
      <c r="B194" s="45"/>
      <c r="C194" s="45"/>
      <c r="D194" s="45"/>
    </row>
    <row r="195" spans="2:4">
      <c r="B195" s="45"/>
      <c r="C195" s="45"/>
      <c r="D195" s="45"/>
    </row>
    <row r="196" spans="2:4">
      <c r="B196" s="45"/>
      <c r="C196" s="45"/>
      <c r="D196" s="45"/>
    </row>
    <row r="197" spans="2:4">
      <c r="B197" s="45"/>
      <c r="C197" s="45"/>
      <c r="D197" s="45"/>
    </row>
    <row r="198" spans="2:4">
      <c r="B198" s="45"/>
      <c r="C198" s="45"/>
      <c r="D198" s="45"/>
    </row>
    <row r="199" spans="2:4">
      <c r="B199" s="45"/>
      <c r="C199" s="45"/>
      <c r="D199" s="45"/>
    </row>
    <row r="200" spans="2:4">
      <c r="B200" s="45"/>
      <c r="C200" s="45"/>
      <c r="D200" s="45"/>
    </row>
    <row r="201" spans="2:4">
      <c r="B201" s="45"/>
      <c r="C201" s="45"/>
      <c r="D201" s="45"/>
    </row>
    <row r="202" spans="2:4">
      <c r="B202" s="45"/>
      <c r="C202" s="45"/>
      <c r="D202" s="45"/>
    </row>
    <row r="203" spans="2:4">
      <c r="B203" s="45"/>
      <c r="C203" s="45"/>
      <c r="D203" s="45"/>
    </row>
    <row r="204" spans="2:4">
      <c r="B204" s="45"/>
      <c r="C204" s="45"/>
      <c r="D204" s="45"/>
    </row>
    <row r="205" spans="2:4">
      <c r="B205" s="45"/>
      <c r="C205" s="45"/>
      <c r="D205" s="45"/>
    </row>
    <row r="206" spans="2:4">
      <c r="B206" s="45"/>
      <c r="C206" s="45"/>
      <c r="D206" s="45"/>
    </row>
    <row r="207" spans="2:4">
      <c r="B207" s="45"/>
      <c r="C207" s="45"/>
      <c r="D207" s="45"/>
    </row>
    <row r="208" spans="2:4">
      <c r="B208" s="45"/>
      <c r="C208" s="45"/>
      <c r="D208" s="45"/>
    </row>
    <row r="209" spans="2:4">
      <c r="B209" s="45"/>
      <c r="C209" s="45"/>
      <c r="D209" s="45"/>
    </row>
    <row r="210" spans="2:4">
      <c r="B210" s="45"/>
      <c r="C210" s="45"/>
      <c r="D210" s="45"/>
    </row>
    <row r="211" spans="2:4">
      <c r="B211" s="45"/>
      <c r="C211" s="45"/>
      <c r="D211" s="45"/>
    </row>
    <row r="212" spans="2:4">
      <c r="B212" s="45"/>
      <c r="C212" s="45"/>
      <c r="D212" s="45"/>
    </row>
    <row r="213" spans="2:4">
      <c r="B213" s="45"/>
      <c r="C213" s="45"/>
      <c r="D213" s="45"/>
    </row>
    <row r="214" spans="2:4">
      <c r="B214" s="45"/>
      <c r="C214" s="45"/>
      <c r="D214" s="45"/>
    </row>
    <row r="215" spans="2:4">
      <c r="B215" s="45"/>
      <c r="C215" s="45"/>
      <c r="D215" s="45"/>
    </row>
    <row r="216" spans="2:4">
      <c r="B216" s="45"/>
      <c r="C216" s="45"/>
      <c r="D216" s="45"/>
    </row>
    <row r="217" spans="2:4">
      <c r="B217" s="45"/>
      <c r="C217" s="45"/>
      <c r="D217" s="45"/>
    </row>
    <row r="218" spans="2:4">
      <c r="B218" s="45"/>
      <c r="C218" s="45"/>
      <c r="D218" s="45"/>
    </row>
    <row r="219" spans="2:4">
      <c r="B219" s="45"/>
      <c r="C219" s="45"/>
      <c r="D219" s="45"/>
    </row>
    <row r="220" spans="2:4">
      <c r="B220" s="45"/>
      <c r="C220" s="45"/>
      <c r="D220" s="45"/>
    </row>
    <row r="221" spans="2:4">
      <c r="B221" s="45"/>
      <c r="C221" s="45"/>
      <c r="D221" s="45"/>
    </row>
    <row r="222" spans="2:4">
      <c r="B222" s="45"/>
      <c r="C222" s="45"/>
      <c r="D222" s="45"/>
    </row>
  </sheetData>
  <mergeCells count="5">
    <mergeCell ref="A1:D1"/>
    <mergeCell ref="A2:D2"/>
    <mergeCell ref="A5:A6"/>
    <mergeCell ref="B5:B6"/>
    <mergeCell ref="C5:D5"/>
  </mergeCells>
  <printOptions horizontalCentered="1"/>
  <pageMargins left="1" right="0.6" top="1" bottom="0.5" header="0" footer="0.5"/>
  <pageSetup paperSize="9" scale="95" orientation="portrait" r:id="rId1"/>
  <headerFooter>
    <oddFooter>&amp;R57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5"/>
  <sheetViews>
    <sheetView tabSelected="1" workbookViewId="0">
      <selection activeCell="AH40" sqref="AH40"/>
    </sheetView>
  </sheetViews>
  <sheetFormatPr defaultRowHeight="12.75"/>
  <cols>
    <col min="1" max="1" width="3.28515625" style="47" customWidth="1"/>
    <col min="2" max="5" width="9.140625" style="47"/>
    <col min="6" max="6" width="42.7109375" style="47" customWidth="1"/>
    <col min="7" max="28" width="0" style="47" hidden="1" customWidth="1"/>
    <col min="29" max="32" width="10.28515625" style="47" customWidth="1"/>
    <col min="33" max="16384" width="9.140625" style="47"/>
  </cols>
  <sheetData>
    <row r="1" spans="1:36" ht="41.25" customHeight="1">
      <c r="C1" s="114" t="s">
        <v>60</v>
      </c>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row>
    <row r="2" spans="1:36" ht="13.5" thickBo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115" t="s">
        <v>152</v>
      </c>
      <c r="AD2" s="115"/>
      <c r="AE2" s="115"/>
    </row>
    <row r="3" spans="1:36">
      <c r="A3" s="116" t="s">
        <v>61</v>
      </c>
      <c r="B3" s="116"/>
      <c r="C3" s="116"/>
      <c r="D3" s="116"/>
      <c r="E3" s="116"/>
      <c r="F3" s="116"/>
      <c r="G3" s="49" t="s">
        <v>62</v>
      </c>
      <c r="H3" s="49" t="s">
        <v>63</v>
      </c>
      <c r="I3" s="49" t="s">
        <v>64</v>
      </c>
      <c r="J3" s="49" t="s">
        <v>65</v>
      </c>
      <c r="K3" s="49" t="s">
        <v>66</v>
      </c>
      <c r="L3" s="49" t="s">
        <v>67</v>
      </c>
      <c r="M3" s="49" t="s">
        <v>68</v>
      </c>
      <c r="N3" s="49" t="s">
        <v>69</v>
      </c>
      <c r="O3" s="49" t="s">
        <v>70</v>
      </c>
      <c r="P3" s="49" t="s">
        <v>71</v>
      </c>
      <c r="Q3" s="49" t="s">
        <v>72</v>
      </c>
      <c r="R3" s="49" t="s">
        <v>73</v>
      </c>
      <c r="S3" s="49" t="s">
        <v>74</v>
      </c>
      <c r="T3" s="49" t="s">
        <v>75</v>
      </c>
      <c r="U3" s="49" t="s">
        <v>76</v>
      </c>
      <c r="V3" s="49" t="s">
        <v>77</v>
      </c>
      <c r="W3" s="49" t="s">
        <v>78</v>
      </c>
      <c r="X3" s="49" t="s">
        <v>79</v>
      </c>
      <c r="Y3" s="49" t="s">
        <v>80</v>
      </c>
      <c r="Z3" s="49" t="s">
        <v>81</v>
      </c>
      <c r="AA3" s="49" t="s">
        <v>82</v>
      </c>
      <c r="AB3" s="49" t="s">
        <v>83</v>
      </c>
      <c r="AC3" s="50" t="s">
        <v>149</v>
      </c>
      <c r="AD3" s="50" t="s">
        <v>149</v>
      </c>
      <c r="AE3" s="50" t="s">
        <v>149</v>
      </c>
      <c r="AF3" s="50" t="s">
        <v>149</v>
      </c>
      <c r="AG3" s="101"/>
      <c r="AH3" s="101"/>
      <c r="AI3" s="101"/>
      <c r="AJ3" s="101"/>
    </row>
    <row r="4" spans="1:36" ht="13.5" thickBot="1">
      <c r="A4" s="117"/>
      <c r="B4" s="117"/>
      <c r="C4" s="117"/>
      <c r="D4" s="117"/>
      <c r="E4" s="117"/>
      <c r="F4" s="117"/>
      <c r="G4" s="48" t="s">
        <v>62</v>
      </c>
      <c r="H4" s="48" t="s">
        <v>62</v>
      </c>
      <c r="I4" s="48" t="s">
        <v>62</v>
      </c>
      <c r="J4" s="48" t="s">
        <v>62</v>
      </c>
      <c r="K4" s="48" t="s">
        <v>62</v>
      </c>
      <c r="L4" s="48" t="s">
        <v>62</v>
      </c>
      <c r="M4" s="48" t="s">
        <v>62</v>
      </c>
      <c r="N4" s="48" t="s">
        <v>62</v>
      </c>
      <c r="O4" s="48" t="s">
        <v>62</v>
      </c>
      <c r="P4" s="48" t="s">
        <v>62</v>
      </c>
      <c r="Q4" s="48" t="s">
        <v>62</v>
      </c>
      <c r="R4" s="48" t="s">
        <v>62</v>
      </c>
      <c r="S4" s="48" t="s">
        <v>62</v>
      </c>
      <c r="T4" s="48" t="s">
        <v>62</v>
      </c>
      <c r="U4" s="48" t="s">
        <v>62</v>
      </c>
      <c r="V4" s="48" t="s">
        <v>62</v>
      </c>
      <c r="W4" s="48" t="s">
        <v>62</v>
      </c>
      <c r="X4" s="48" t="s">
        <v>62</v>
      </c>
      <c r="Y4" s="48" t="s">
        <v>62</v>
      </c>
      <c r="Z4" s="48" t="s">
        <v>62</v>
      </c>
      <c r="AA4" s="48" t="s">
        <v>62</v>
      </c>
      <c r="AB4" s="48" t="s">
        <v>62</v>
      </c>
      <c r="AC4" s="51" t="s">
        <v>62</v>
      </c>
      <c r="AD4" s="51" t="s">
        <v>150</v>
      </c>
      <c r="AE4" s="51" t="s">
        <v>139</v>
      </c>
      <c r="AF4" s="51" t="s">
        <v>151</v>
      </c>
    </row>
    <row r="5" spans="1:36">
      <c r="A5" s="52"/>
      <c r="B5" s="53" t="s">
        <v>84</v>
      </c>
      <c r="C5" s="54"/>
      <c r="D5" s="54"/>
      <c r="E5" s="54"/>
      <c r="F5" s="55"/>
      <c r="G5" s="47">
        <v>100.00000000000001</v>
      </c>
      <c r="H5" s="47">
        <v>100.39435592005304</v>
      </c>
      <c r="I5" s="47">
        <v>101.46738581253121</v>
      </c>
      <c r="J5" s="47">
        <v>102.21940312635107</v>
      </c>
      <c r="K5" s="47">
        <v>100.95335417055618</v>
      </c>
      <c r="L5" s="47">
        <v>102.27621912633364</v>
      </c>
      <c r="M5" s="47">
        <v>104.39286391109088</v>
      </c>
      <c r="N5" s="47">
        <v>103.71256219728294</v>
      </c>
      <c r="O5" s="47">
        <v>104.97232270896563</v>
      </c>
      <c r="P5" s="47">
        <v>105.17252882296712</v>
      </c>
      <c r="Q5" s="47">
        <v>105.19660021833627</v>
      </c>
      <c r="R5" s="47">
        <v>106.66642144076241</v>
      </c>
      <c r="S5" s="47">
        <v>109.84306438612141</v>
      </c>
      <c r="T5" s="47">
        <v>112.26428174259944</v>
      </c>
      <c r="U5" s="47">
        <v>113.92208077977627</v>
      </c>
      <c r="V5" s="47">
        <v>115.6239515666805</v>
      </c>
      <c r="W5" s="47">
        <v>117.33485222763967</v>
      </c>
      <c r="X5" s="47">
        <v>118.16844644970338</v>
      </c>
      <c r="Y5" s="47">
        <v>118.49113738370795</v>
      </c>
      <c r="Z5" s="47">
        <v>119.89527192988538</v>
      </c>
      <c r="AA5" s="47">
        <v>120.38896056765223</v>
      </c>
      <c r="AB5" s="47">
        <v>120.78990112676415</v>
      </c>
      <c r="AC5" s="56">
        <v>156.45094515080652</v>
      </c>
      <c r="AD5" s="56">
        <v>107.96417078123947</v>
      </c>
      <c r="AE5" s="56">
        <v>102.70894144880891</v>
      </c>
      <c r="AF5" s="56">
        <v>101.13629905428961</v>
      </c>
    </row>
    <row r="6" spans="1:36">
      <c r="A6" s="57" t="s">
        <v>85</v>
      </c>
      <c r="B6" s="58"/>
      <c r="C6" s="54"/>
      <c r="D6" s="54"/>
      <c r="E6" s="54"/>
      <c r="F6" s="55"/>
      <c r="G6" s="47">
        <v>99.999999999999986</v>
      </c>
      <c r="H6" s="47">
        <v>100.59867813323334</v>
      </c>
      <c r="I6" s="47">
        <v>101.07709691343754</v>
      </c>
      <c r="J6" s="47">
        <v>101.63285960005084</v>
      </c>
      <c r="K6" s="47">
        <v>97.77179128451624</v>
      </c>
      <c r="L6" s="47">
        <v>100.38909680995833</v>
      </c>
      <c r="M6" s="47">
        <v>102.45148881968088</v>
      </c>
      <c r="N6" s="47">
        <v>101.13788808351707</v>
      </c>
      <c r="O6" s="47">
        <v>101.43400329229507</v>
      </c>
      <c r="P6" s="47">
        <v>100.53152169282917</v>
      </c>
      <c r="Q6" s="47">
        <v>100.16249442227981</v>
      </c>
      <c r="R6" s="47">
        <v>102.45116699078937</v>
      </c>
      <c r="S6" s="47">
        <v>105.52858278138942</v>
      </c>
      <c r="T6" s="47">
        <v>106.42654751081101</v>
      </c>
      <c r="U6" s="47">
        <v>109.89069069693205</v>
      </c>
      <c r="V6" s="47">
        <v>116.3022602081828</v>
      </c>
      <c r="W6" s="47">
        <v>119.04722782245483</v>
      </c>
      <c r="X6" s="47">
        <v>120.51366091541068</v>
      </c>
      <c r="Y6" s="47">
        <v>124.19789379063215</v>
      </c>
      <c r="Z6" s="47">
        <v>123.18657677293639</v>
      </c>
      <c r="AA6" s="47">
        <v>118.7533173530816</v>
      </c>
      <c r="AB6" s="47">
        <v>116.68032969999282</v>
      </c>
      <c r="AC6" s="59">
        <v>150.20422266302415</v>
      </c>
      <c r="AD6" s="59">
        <v>106.94237403808653</v>
      </c>
      <c r="AE6" s="59">
        <v>105.84010319384947</v>
      </c>
      <c r="AF6" s="59">
        <v>103.01839508741308</v>
      </c>
    </row>
    <row r="7" spans="1:36">
      <c r="A7" s="57"/>
      <c r="B7" s="60" t="s">
        <v>86</v>
      </c>
      <c r="C7" s="61"/>
      <c r="D7" s="54"/>
      <c r="E7" s="54"/>
      <c r="F7" s="55"/>
      <c r="G7" s="47">
        <v>99.999999999999986</v>
      </c>
      <c r="H7" s="47">
        <v>100.62644719773391</v>
      </c>
      <c r="I7" s="47">
        <v>101.12705693703332</v>
      </c>
      <c r="J7" s="47">
        <v>101.8628238116419</v>
      </c>
      <c r="K7" s="47">
        <v>97.786934772223375</v>
      </c>
      <c r="L7" s="47">
        <v>100.52564130084087</v>
      </c>
      <c r="M7" s="47">
        <v>102.6378342077749</v>
      </c>
      <c r="N7" s="47">
        <v>101.1185718141671</v>
      </c>
      <c r="O7" s="47">
        <v>101.42842201989203</v>
      </c>
      <c r="P7" s="47">
        <v>100.48407974712778</v>
      </c>
      <c r="Q7" s="47">
        <v>100.39729340629313</v>
      </c>
      <c r="R7" s="47">
        <v>102.79212367899743</v>
      </c>
      <c r="S7" s="47">
        <v>106.01228221037995</v>
      </c>
      <c r="T7" s="47">
        <v>106.74236380752147</v>
      </c>
      <c r="U7" s="47">
        <v>110.33273130780299</v>
      </c>
      <c r="V7" s="47">
        <v>117.0416948233182</v>
      </c>
      <c r="W7" s="47">
        <v>119.48032827898794</v>
      </c>
      <c r="X7" s="47">
        <v>121.02981964454777</v>
      </c>
      <c r="Y7" s="47">
        <v>124.85520134179916</v>
      </c>
      <c r="Z7" s="47">
        <v>124.01789305842212</v>
      </c>
      <c r="AA7" s="47">
        <v>119.15107970904229</v>
      </c>
      <c r="AB7" s="47">
        <v>117.02339921092982</v>
      </c>
      <c r="AC7" s="62">
        <v>151.37005195060291</v>
      </c>
      <c r="AD7" s="62">
        <v>106.97732450228874</v>
      </c>
      <c r="AE7" s="62">
        <v>105.93105751081053</v>
      </c>
      <c r="AF7" s="62">
        <v>103.13774626294374</v>
      </c>
    </row>
    <row r="8" spans="1:36">
      <c r="A8" s="57"/>
      <c r="B8" s="61"/>
      <c r="C8" s="63" t="s">
        <v>87</v>
      </c>
      <c r="D8" s="54"/>
      <c r="E8" s="64"/>
      <c r="F8" s="55"/>
      <c r="G8" s="47">
        <v>99.999999999999986</v>
      </c>
      <c r="H8" s="47">
        <v>99.810912610750066</v>
      </c>
      <c r="I8" s="47">
        <v>101.23346540551113</v>
      </c>
      <c r="J8" s="47">
        <v>102.02251954118479</v>
      </c>
      <c r="K8" s="47">
        <v>101.34476913799195</v>
      </c>
      <c r="L8" s="47">
        <v>101.34476913799195</v>
      </c>
      <c r="M8" s="47">
        <v>102.24337461584875</v>
      </c>
      <c r="N8" s="47">
        <v>103.66851805931063</v>
      </c>
      <c r="O8" s="47">
        <v>107.52591693231956</v>
      </c>
      <c r="P8" s="47">
        <v>107.55972302609135</v>
      </c>
      <c r="Q8" s="47">
        <v>107.70654347803041</v>
      </c>
      <c r="R8" s="47">
        <v>107.70654347803041</v>
      </c>
      <c r="S8" s="47">
        <v>102.61817744195601</v>
      </c>
      <c r="T8" s="47">
        <v>103.52444155063611</v>
      </c>
      <c r="U8" s="47">
        <v>103.61020568580595</v>
      </c>
      <c r="V8" s="47">
        <v>103.61617146705979</v>
      </c>
      <c r="W8" s="47">
        <v>104.16634506595283</v>
      </c>
      <c r="X8" s="47">
        <v>104.74833616486634</v>
      </c>
      <c r="Y8" s="47">
        <v>103.51291900101079</v>
      </c>
      <c r="Z8" s="47">
        <v>103.93194182179643</v>
      </c>
      <c r="AA8" s="47">
        <v>103.80672823583635</v>
      </c>
      <c r="AB8" s="47">
        <v>101.38927547437358</v>
      </c>
      <c r="AC8" s="65">
        <v>151.0267010872908</v>
      </c>
      <c r="AD8" s="65">
        <v>112.57511798477933</v>
      </c>
      <c r="AE8" s="65">
        <v>106.78158059581632</v>
      </c>
      <c r="AF8" s="65">
        <v>107.16165781384358</v>
      </c>
    </row>
    <row r="9" spans="1:36">
      <c r="A9" s="57"/>
      <c r="B9" s="61"/>
      <c r="C9" s="63" t="s">
        <v>88</v>
      </c>
      <c r="D9" s="66"/>
      <c r="E9" s="64"/>
      <c r="F9" s="55"/>
      <c r="G9" s="47">
        <v>99.999999999999986</v>
      </c>
      <c r="H9" s="47">
        <v>98.264967309020705</v>
      </c>
      <c r="I9" s="47">
        <v>103.17737406753422</v>
      </c>
      <c r="J9" s="47">
        <v>108.18904148257543</v>
      </c>
      <c r="K9" s="47">
        <v>87.743624369657795</v>
      </c>
      <c r="L9" s="47">
        <v>97.962601872396803</v>
      </c>
      <c r="M9" s="47">
        <v>107.5505302913933</v>
      </c>
      <c r="N9" s="47">
        <v>95.149427859418438</v>
      </c>
      <c r="O9" s="47">
        <v>95.149427859418438</v>
      </c>
      <c r="P9" s="47">
        <v>99.466283344996242</v>
      </c>
      <c r="Q9" s="47">
        <v>94.479650463442439</v>
      </c>
      <c r="R9" s="47">
        <v>97.533148721681471</v>
      </c>
      <c r="S9" s="47">
        <v>116.47532957292084</v>
      </c>
      <c r="T9" s="47">
        <v>116.60777932694064</v>
      </c>
      <c r="U9" s="47">
        <v>130.1883853420245</v>
      </c>
      <c r="V9" s="47">
        <v>162.16120778673692</v>
      </c>
      <c r="W9" s="47">
        <v>165.35891084596051</v>
      </c>
      <c r="X9" s="47">
        <v>170.253429680523</v>
      </c>
      <c r="Y9" s="47">
        <v>191.42455248312075</v>
      </c>
      <c r="Z9" s="47">
        <v>188.97462037571157</v>
      </c>
      <c r="AA9" s="47">
        <v>169.93609138326488</v>
      </c>
      <c r="AB9" s="47">
        <v>166.41427117158554</v>
      </c>
      <c r="AC9" s="65">
        <v>185.71617593558676</v>
      </c>
      <c r="AD9" s="65">
        <v>102.46991513631613</v>
      </c>
      <c r="AE9" s="65">
        <v>104.6420447967711</v>
      </c>
      <c r="AF9" s="65">
        <v>96.656373181357552</v>
      </c>
    </row>
    <row r="10" spans="1:36">
      <c r="A10" s="57"/>
      <c r="B10" s="61"/>
      <c r="C10" s="67" t="s">
        <v>89</v>
      </c>
      <c r="D10" s="66"/>
      <c r="E10" s="54"/>
      <c r="F10" s="55"/>
      <c r="G10" s="47">
        <v>100</v>
      </c>
      <c r="H10" s="47">
        <v>100.23461813357285</v>
      </c>
      <c r="I10" s="47">
        <v>96.90228471225852</v>
      </c>
      <c r="J10" s="47">
        <v>87.052285242991076</v>
      </c>
      <c r="K10" s="47">
        <v>84.803024497762308</v>
      </c>
      <c r="L10" s="47">
        <v>90.789252200722146</v>
      </c>
      <c r="M10" s="47">
        <v>72.606652176963024</v>
      </c>
      <c r="N10" s="47">
        <v>65.927668682292435</v>
      </c>
      <c r="O10" s="47">
        <v>65.927668682292435</v>
      </c>
      <c r="P10" s="47">
        <v>70.546023551800516</v>
      </c>
      <c r="Q10" s="47">
        <v>78.334626971486159</v>
      </c>
      <c r="R10" s="47">
        <v>83.580518241862464</v>
      </c>
      <c r="S10" s="47">
        <v>91.943649667193455</v>
      </c>
      <c r="T10" s="47">
        <v>94.348502286469014</v>
      </c>
      <c r="U10" s="47">
        <v>96.343911520788964</v>
      </c>
      <c r="V10" s="47">
        <v>96.343911520788964</v>
      </c>
      <c r="W10" s="47">
        <v>96.497079518325407</v>
      </c>
      <c r="X10" s="47">
        <v>90.712240771222071</v>
      </c>
      <c r="Y10" s="47">
        <v>81.050225161469768</v>
      </c>
      <c r="Z10" s="47">
        <v>75.063997458509931</v>
      </c>
      <c r="AA10" s="47">
        <v>76.708861827341238</v>
      </c>
      <c r="AB10" s="47">
        <v>77.706566444501206</v>
      </c>
      <c r="AC10" s="65">
        <v>96.517791027887426</v>
      </c>
      <c r="AD10" s="65">
        <v>101.60169859493502</v>
      </c>
      <c r="AE10" s="65">
        <v>88.94416566649285</v>
      </c>
      <c r="AF10" s="65">
        <v>102.11104417436057</v>
      </c>
    </row>
    <row r="11" spans="1:36">
      <c r="A11" s="57"/>
      <c r="B11" s="61"/>
      <c r="C11" s="67" t="s">
        <v>90</v>
      </c>
      <c r="D11" s="66"/>
      <c r="E11" s="54"/>
      <c r="F11" s="55"/>
      <c r="G11" s="47">
        <v>100</v>
      </c>
      <c r="H11" s="47">
        <v>102.10292482433361</v>
      </c>
      <c r="I11" s="47">
        <v>99.585584808888768</v>
      </c>
      <c r="J11" s="47">
        <v>98.59149905224659</v>
      </c>
      <c r="K11" s="47">
        <v>98.640010515797542</v>
      </c>
      <c r="L11" s="47">
        <v>98.213387358054973</v>
      </c>
      <c r="M11" s="47">
        <v>98.274427562885677</v>
      </c>
      <c r="N11" s="47">
        <v>97.299100837739161</v>
      </c>
      <c r="O11" s="47">
        <v>97.299100837739161</v>
      </c>
      <c r="P11" s="47">
        <v>97.299100837739161</v>
      </c>
      <c r="Q11" s="47">
        <v>98.061115984014393</v>
      </c>
      <c r="R11" s="47">
        <v>98.274427562885677</v>
      </c>
      <c r="S11" s="47">
        <v>97.847804405143123</v>
      </c>
      <c r="T11" s="47">
        <v>97.255166566008583</v>
      </c>
      <c r="U11" s="47">
        <v>97.681789723751137</v>
      </c>
      <c r="V11" s="47">
        <v>97.681789723751137</v>
      </c>
      <c r="W11" s="47">
        <v>97.681789723751137</v>
      </c>
      <c r="X11" s="47">
        <v>97.681789723751137</v>
      </c>
      <c r="Y11" s="47">
        <v>93.114046115795475</v>
      </c>
      <c r="Z11" s="47">
        <v>92.90073453692419</v>
      </c>
      <c r="AA11" s="47">
        <v>93.500095473541407</v>
      </c>
      <c r="AB11" s="47">
        <v>93.500095473541407</v>
      </c>
      <c r="AC11" s="65">
        <v>104.48202322152208</v>
      </c>
      <c r="AD11" s="65">
        <v>105.84149612602968</v>
      </c>
      <c r="AE11" s="65">
        <v>102.76632353774586</v>
      </c>
      <c r="AF11" s="65">
        <v>100</v>
      </c>
    </row>
    <row r="12" spans="1:36">
      <c r="A12" s="68"/>
      <c r="B12" s="69"/>
      <c r="C12" s="67" t="s">
        <v>91</v>
      </c>
      <c r="D12" s="66"/>
      <c r="E12" s="70"/>
      <c r="F12" s="55"/>
      <c r="G12" s="47">
        <v>100</v>
      </c>
      <c r="H12" s="47">
        <v>123.05458272608865</v>
      </c>
      <c r="I12" s="47">
        <v>110.63063738789182</v>
      </c>
      <c r="J12" s="47">
        <v>117.70187745887968</v>
      </c>
      <c r="K12" s="47">
        <v>126.11201379822371</v>
      </c>
      <c r="L12" s="47">
        <v>133.78315341019487</v>
      </c>
      <c r="M12" s="47">
        <v>134.95580910599242</v>
      </c>
      <c r="N12" s="47">
        <v>147.63951943754756</v>
      </c>
      <c r="O12" s="47">
        <v>147.63951943754756</v>
      </c>
      <c r="P12" s="47">
        <v>147.63951943754756</v>
      </c>
      <c r="Q12" s="47">
        <v>147.63951943754756</v>
      </c>
      <c r="R12" s="47">
        <v>147.63951943754756</v>
      </c>
      <c r="S12" s="47">
        <v>168.94497917335354</v>
      </c>
      <c r="T12" s="47">
        <v>175.02156836866257</v>
      </c>
      <c r="U12" s="47">
        <v>181.86382853206879</v>
      </c>
      <c r="V12" s="47">
        <v>181.86382853206879</v>
      </c>
      <c r="W12" s="47">
        <v>184.56771703682273</v>
      </c>
      <c r="X12" s="47">
        <v>208.66791459548213</v>
      </c>
      <c r="Y12" s="47">
        <v>209.22955545409039</v>
      </c>
      <c r="Z12" s="47">
        <v>203.68236896748047</v>
      </c>
      <c r="AA12" s="47">
        <v>203.67471659427926</v>
      </c>
      <c r="AB12" s="47">
        <v>203.67471659427926</v>
      </c>
      <c r="AC12" s="65">
        <v>215.29419153235287</v>
      </c>
      <c r="AD12" s="65">
        <v>105.31093057888685</v>
      </c>
      <c r="AE12" s="65">
        <v>106.16338577157688</v>
      </c>
      <c r="AF12" s="65">
        <v>96.53449865954606</v>
      </c>
    </row>
    <row r="13" spans="1:36">
      <c r="A13" s="68"/>
      <c r="B13" s="69"/>
      <c r="C13" s="67" t="s">
        <v>92</v>
      </c>
      <c r="D13" s="66"/>
      <c r="E13" s="70"/>
      <c r="F13" s="55"/>
      <c r="G13" s="47">
        <v>100.00000000000001</v>
      </c>
      <c r="H13" s="47">
        <v>103.62271339786618</v>
      </c>
      <c r="I13" s="47">
        <v>98.064812065385823</v>
      </c>
      <c r="J13" s="47">
        <v>95.429698247591801</v>
      </c>
      <c r="K13" s="47">
        <v>100.62703851819192</v>
      </c>
      <c r="L13" s="47">
        <v>101.87399991752883</v>
      </c>
      <c r="M13" s="47">
        <v>107.01637201186405</v>
      </c>
      <c r="N13" s="47">
        <v>114.32572999266016</v>
      </c>
      <c r="O13" s="47">
        <v>97.622173047679539</v>
      </c>
      <c r="P13" s="47">
        <v>72.731798585219678</v>
      </c>
      <c r="Q13" s="47">
        <v>76.131946104634054</v>
      </c>
      <c r="R13" s="47">
        <v>93.202350202476879</v>
      </c>
      <c r="S13" s="47">
        <v>99.732418339219905</v>
      </c>
      <c r="T13" s="47">
        <v>89.82103169950453</v>
      </c>
      <c r="U13" s="47">
        <v>94.621714395501584</v>
      </c>
      <c r="V13" s="47">
        <v>94.619719829496091</v>
      </c>
      <c r="W13" s="47">
        <v>108.72955801442245</v>
      </c>
      <c r="X13" s="47">
        <v>108.79528224597679</v>
      </c>
      <c r="Y13" s="47">
        <v>117.05172386786997</v>
      </c>
      <c r="Z13" s="47">
        <v>117.4104143550439</v>
      </c>
      <c r="AA13" s="47">
        <v>106.30658789230256</v>
      </c>
      <c r="AB13" s="47">
        <v>103.586906297011</v>
      </c>
      <c r="AC13" s="65">
        <v>155.14163666177237</v>
      </c>
      <c r="AD13" s="65">
        <v>111.73712325945877</v>
      </c>
      <c r="AE13" s="65">
        <v>133.19369845927207</v>
      </c>
      <c r="AF13" s="65">
        <v>111.29772468334247</v>
      </c>
    </row>
    <row r="14" spans="1:36">
      <c r="A14" s="57"/>
      <c r="B14" s="61"/>
      <c r="C14" s="71" t="s">
        <v>93</v>
      </c>
      <c r="D14" s="71"/>
      <c r="E14" s="71"/>
      <c r="F14" s="55"/>
      <c r="G14" s="47">
        <v>99.999999999999986</v>
      </c>
      <c r="H14" s="47">
        <v>100.8848224031469</v>
      </c>
      <c r="I14" s="47">
        <v>100.01670378271909</v>
      </c>
      <c r="J14" s="47">
        <v>98.998210397452496</v>
      </c>
      <c r="K14" s="47">
        <v>98.998210397452496</v>
      </c>
      <c r="L14" s="47">
        <v>98.998210397452496</v>
      </c>
      <c r="M14" s="47">
        <v>100.01219786299511</v>
      </c>
      <c r="N14" s="47">
        <v>97.85951608288913</v>
      </c>
      <c r="O14" s="47">
        <v>97.453574449036083</v>
      </c>
      <c r="P14" s="47">
        <v>97.505238439163875</v>
      </c>
      <c r="Q14" s="47">
        <v>98.999469328678003</v>
      </c>
      <c r="R14" s="47">
        <v>98.999469328678003</v>
      </c>
      <c r="S14" s="47">
        <v>99.836723948499881</v>
      </c>
      <c r="T14" s="47">
        <v>108.62873474431464</v>
      </c>
      <c r="U14" s="47">
        <v>108.57608877798704</v>
      </c>
      <c r="V14" s="47">
        <v>108.57608877798704</v>
      </c>
      <c r="W14" s="47">
        <v>108.57608877798704</v>
      </c>
      <c r="X14" s="47">
        <v>108.39935593226635</v>
      </c>
      <c r="Y14" s="47">
        <v>108.470401813847</v>
      </c>
      <c r="Z14" s="47">
        <v>107.51069435318527</v>
      </c>
      <c r="AA14" s="47">
        <v>107.57285506193061</v>
      </c>
      <c r="AB14" s="47">
        <v>106.55800097729804</v>
      </c>
      <c r="AC14" s="72">
        <v>119.50787391408033</v>
      </c>
      <c r="AD14" s="72">
        <v>93.415842054671529</v>
      </c>
      <c r="AE14" s="72">
        <v>95.681203806186971</v>
      </c>
      <c r="AF14" s="72">
        <v>100.41619332218204</v>
      </c>
    </row>
    <row r="15" spans="1:36">
      <c r="A15" s="57"/>
      <c r="B15" s="61"/>
      <c r="C15" s="63" t="s">
        <v>94</v>
      </c>
      <c r="D15" s="66"/>
      <c r="E15" s="54"/>
      <c r="F15" s="55"/>
      <c r="G15" s="47">
        <v>100.00000000000001</v>
      </c>
      <c r="H15" s="47">
        <v>99.592654976146349</v>
      </c>
      <c r="I15" s="47">
        <v>99.359281675996428</v>
      </c>
      <c r="J15" s="47">
        <v>104.80905187129743</v>
      </c>
      <c r="K15" s="47">
        <v>104.65035802719547</v>
      </c>
      <c r="L15" s="47">
        <v>104.65035802719547</v>
      </c>
      <c r="M15" s="47">
        <v>113.49482246335704</v>
      </c>
      <c r="N15" s="47">
        <v>123.54069913357827</v>
      </c>
      <c r="O15" s="47">
        <v>123.54069913357827</v>
      </c>
      <c r="P15" s="47">
        <v>123.54069913357827</v>
      </c>
      <c r="Q15" s="47">
        <v>122.52374657917895</v>
      </c>
      <c r="R15" s="47">
        <v>122.52374657917895</v>
      </c>
      <c r="S15" s="47">
        <v>122.52374657917895</v>
      </c>
      <c r="T15" s="47">
        <v>124.30740424307946</v>
      </c>
      <c r="U15" s="47">
        <v>124.30740424307946</v>
      </c>
      <c r="V15" s="47">
        <v>124.30740424307946</v>
      </c>
      <c r="W15" s="47">
        <v>143.15944962996616</v>
      </c>
      <c r="X15" s="47">
        <v>143.19378851045232</v>
      </c>
      <c r="Y15" s="47">
        <v>143.93877365466258</v>
      </c>
      <c r="Z15" s="47">
        <v>145.56086172488943</v>
      </c>
      <c r="AA15" s="47">
        <v>145.73098227999347</v>
      </c>
      <c r="AB15" s="47">
        <v>145.73098227999347</v>
      </c>
      <c r="AC15" s="65">
        <v>136.31445897740824</v>
      </c>
      <c r="AD15" s="65">
        <v>97.044176630714134</v>
      </c>
      <c r="AE15" s="65">
        <v>88.428613193947697</v>
      </c>
      <c r="AF15" s="65">
        <v>100</v>
      </c>
    </row>
    <row r="16" spans="1:36">
      <c r="A16" s="57"/>
      <c r="B16" s="60" t="s">
        <v>95</v>
      </c>
      <c r="C16" s="61"/>
      <c r="D16" s="66"/>
      <c r="E16" s="54"/>
      <c r="F16" s="55"/>
      <c r="G16" s="47">
        <v>100</v>
      </c>
      <c r="H16" s="47">
        <v>100</v>
      </c>
      <c r="I16" s="47">
        <v>100</v>
      </c>
      <c r="J16" s="47">
        <v>96.675020818590568</v>
      </c>
      <c r="K16" s="47">
        <v>97.445310176340513</v>
      </c>
      <c r="L16" s="47">
        <v>97.445310176340513</v>
      </c>
      <c r="M16" s="47">
        <v>98.4340359062613</v>
      </c>
      <c r="N16" s="47">
        <v>101.55433092318245</v>
      </c>
      <c r="O16" s="47">
        <v>101.55433092318245</v>
      </c>
      <c r="P16" s="47">
        <v>101.55433092318245</v>
      </c>
      <c r="Q16" s="47">
        <v>95.100421933979931</v>
      </c>
      <c r="R16" s="47">
        <v>95.100421933979931</v>
      </c>
      <c r="S16" s="47">
        <v>95.100421933979931</v>
      </c>
      <c r="T16" s="47">
        <v>99.617808564802502</v>
      </c>
      <c r="U16" s="47">
        <v>100.36065961777695</v>
      </c>
      <c r="V16" s="47">
        <v>100.36065961777695</v>
      </c>
      <c r="W16" s="47">
        <v>109.70993909908498</v>
      </c>
      <c r="X16" s="47">
        <v>109.38570432164437</v>
      </c>
      <c r="Y16" s="47">
        <v>110.02688498028138</v>
      </c>
      <c r="Z16" s="47">
        <v>105.2640831321884</v>
      </c>
      <c r="AA16" s="47">
        <v>110.1778889394913</v>
      </c>
      <c r="AB16" s="47">
        <v>109.28403392730694</v>
      </c>
      <c r="AC16" s="62">
        <v>125.06990452486865</v>
      </c>
      <c r="AD16" s="62">
        <v>106.03873955662313</v>
      </c>
      <c r="AE16" s="62">
        <v>103.52165060880868</v>
      </c>
      <c r="AF16" s="62">
        <v>100</v>
      </c>
    </row>
    <row r="17" spans="1:32">
      <c r="A17" s="73" t="s">
        <v>96</v>
      </c>
      <c r="B17" s="58"/>
      <c r="C17" s="54"/>
      <c r="D17" s="66"/>
      <c r="E17" s="54"/>
      <c r="F17" s="55"/>
      <c r="G17" s="47">
        <v>100</v>
      </c>
      <c r="H17" s="47">
        <v>100</v>
      </c>
      <c r="I17" s="47">
        <v>99.440877241529165</v>
      </c>
      <c r="J17" s="47">
        <v>99.254446968998906</v>
      </c>
      <c r="K17" s="47">
        <v>99.254446968998906</v>
      </c>
      <c r="L17" s="47">
        <v>99.254446968998906</v>
      </c>
      <c r="M17" s="47">
        <v>99.254446968998906</v>
      </c>
      <c r="N17" s="47">
        <v>100.08895854880613</v>
      </c>
      <c r="O17" s="47">
        <v>100.08895854880613</v>
      </c>
      <c r="P17" s="47">
        <v>100.08895854880613</v>
      </c>
      <c r="Q17" s="47">
        <v>101.20987692364884</v>
      </c>
      <c r="R17" s="47">
        <v>101.2822491573216</v>
      </c>
      <c r="S17" s="47">
        <v>101.2822491573216</v>
      </c>
      <c r="T17" s="47">
        <v>103.60060402586373</v>
      </c>
      <c r="U17" s="47">
        <v>106.36081267638041</v>
      </c>
      <c r="V17" s="47">
        <v>107.19532425618762</v>
      </c>
      <c r="W17" s="47">
        <v>106.91993543485124</v>
      </c>
      <c r="X17" s="47">
        <v>107.08950383346756</v>
      </c>
      <c r="Y17" s="47">
        <v>109.52674024372448</v>
      </c>
      <c r="Z17" s="47">
        <v>112.57101986172751</v>
      </c>
      <c r="AA17" s="47">
        <v>112.16063533343917</v>
      </c>
      <c r="AB17" s="47">
        <v>148.55510036818157</v>
      </c>
      <c r="AC17" s="59">
        <v>211.81838966463462</v>
      </c>
      <c r="AD17" s="59">
        <v>108.22395626942476</v>
      </c>
      <c r="AE17" s="59">
        <v>106.70737635924897</v>
      </c>
      <c r="AF17" s="59">
        <v>102.30439661972414</v>
      </c>
    </row>
    <row r="18" spans="1:32">
      <c r="A18" s="57"/>
      <c r="B18" s="60" t="s">
        <v>97</v>
      </c>
      <c r="C18" s="61"/>
      <c r="D18" s="66"/>
      <c r="E18" s="54"/>
      <c r="F18" s="55"/>
      <c r="G18" s="47">
        <v>100</v>
      </c>
      <c r="H18" s="47">
        <v>100</v>
      </c>
      <c r="I18" s="47">
        <v>99.07972883026838</v>
      </c>
      <c r="J18" s="47">
        <v>99.195344219641854</v>
      </c>
      <c r="K18" s="47">
        <v>99.195344219641854</v>
      </c>
      <c r="L18" s="47">
        <v>99.195344219641854</v>
      </c>
      <c r="M18" s="47">
        <v>99.195344219641854</v>
      </c>
      <c r="N18" s="47">
        <v>100.56888327894279</v>
      </c>
      <c r="O18" s="47">
        <v>100.56888327894279</v>
      </c>
      <c r="P18" s="47">
        <v>100.56888327894279</v>
      </c>
      <c r="Q18" s="47">
        <v>100.56888327894279</v>
      </c>
      <c r="R18" s="47">
        <v>100.68800216496395</v>
      </c>
      <c r="S18" s="47">
        <v>100.68800216496395</v>
      </c>
      <c r="T18" s="47">
        <v>100</v>
      </c>
      <c r="U18" s="47">
        <v>104.12061717790277</v>
      </c>
      <c r="V18" s="47">
        <v>105.49415623720368</v>
      </c>
      <c r="W18" s="47">
        <v>105.04088834763438</v>
      </c>
      <c r="X18" s="47">
        <v>105.32826793807679</v>
      </c>
      <c r="Y18" s="47">
        <v>107.26885824259814</v>
      </c>
      <c r="Z18" s="47">
        <v>112.27949807545319</v>
      </c>
      <c r="AA18" s="47">
        <v>112.50842125200334</v>
      </c>
      <c r="AB18" s="47">
        <v>134.66262927487159</v>
      </c>
      <c r="AC18" s="62">
        <v>191.32061332901486</v>
      </c>
      <c r="AD18" s="62">
        <v>101.46305116330907</v>
      </c>
      <c r="AE18" s="62">
        <v>99.057831587784378</v>
      </c>
      <c r="AF18" s="62">
        <v>99.969489019543673</v>
      </c>
    </row>
    <row r="19" spans="1:32">
      <c r="A19" s="57"/>
      <c r="B19" s="60" t="s">
        <v>98</v>
      </c>
      <c r="C19" s="61"/>
      <c r="D19" s="66"/>
      <c r="E19" s="54"/>
      <c r="F19" s="55"/>
      <c r="G19" s="47">
        <v>100.00000000000001</v>
      </c>
      <c r="H19" s="47">
        <v>100.00000000000001</v>
      </c>
      <c r="I19" s="47">
        <v>100.00000000000001</v>
      </c>
      <c r="J19" s="47">
        <v>99.345948665319142</v>
      </c>
      <c r="K19" s="47">
        <v>99.345948665319142</v>
      </c>
      <c r="L19" s="47">
        <v>99.345948665319142</v>
      </c>
      <c r="M19" s="47">
        <v>99.345948665319142</v>
      </c>
      <c r="N19" s="47">
        <v>99.345948665319142</v>
      </c>
      <c r="O19" s="47">
        <v>99.345948665319142</v>
      </c>
      <c r="P19" s="47">
        <v>99.345948665319142</v>
      </c>
      <c r="Q19" s="47">
        <v>102.20225048425557</v>
      </c>
      <c r="R19" s="47">
        <v>102.20225048425557</v>
      </c>
      <c r="S19" s="47">
        <v>102.20225048425557</v>
      </c>
      <c r="T19" s="47">
        <v>109.17498727754159</v>
      </c>
      <c r="U19" s="47">
        <v>109.82903861222245</v>
      </c>
      <c r="V19" s="47">
        <v>109.82903861222245</v>
      </c>
      <c r="W19" s="47">
        <v>109.82903861222245</v>
      </c>
      <c r="X19" s="47">
        <v>109.81621407624831</v>
      </c>
      <c r="Y19" s="47">
        <v>113.02234806978198</v>
      </c>
      <c r="Z19" s="47">
        <v>113.02234806978198</v>
      </c>
      <c r="AA19" s="47">
        <v>111.62220011932295</v>
      </c>
      <c r="AB19" s="47">
        <v>170.06314669337806</v>
      </c>
      <c r="AC19" s="62">
        <v>243.55263766334588</v>
      </c>
      <c r="AD19" s="62">
        <v>117.76757409881309</v>
      </c>
      <c r="AE19" s="62">
        <v>117.76757409881309</v>
      </c>
      <c r="AF19" s="62">
        <v>105.29529445551502</v>
      </c>
    </row>
    <row r="20" spans="1:32">
      <c r="A20" s="57" t="s">
        <v>99</v>
      </c>
      <c r="B20" s="58"/>
      <c r="C20" s="54"/>
      <c r="D20" s="66"/>
      <c r="E20" s="54"/>
      <c r="F20" s="55"/>
      <c r="G20" s="47">
        <v>100</v>
      </c>
      <c r="H20" s="47">
        <v>100.45091522532572</v>
      </c>
      <c r="I20" s="47">
        <v>100.34793172853051</v>
      </c>
      <c r="J20" s="47">
        <v>100.34793172853051</v>
      </c>
      <c r="K20" s="47">
        <v>103.07489326686343</v>
      </c>
      <c r="L20" s="47">
        <v>103.07489326686343</v>
      </c>
      <c r="M20" s="47">
        <v>104.66645919520627</v>
      </c>
      <c r="N20" s="47">
        <v>105.32014088294183</v>
      </c>
      <c r="O20" s="47">
        <v>105.32014088294183</v>
      </c>
      <c r="P20" s="47">
        <v>105.57036615014387</v>
      </c>
      <c r="Q20" s="47">
        <v>105.62003321842859</v>
      </c>
      <c r="R20" s="47">
        <v>107.71424667887958</v>
      </c>
      <c r="S20" s="47">
        <v>116.90116440268304</v>
      </c>
      <c r="T20" s="47">
        <v>120.70570301978557</v>
      </c>
      <c r="U20" s="47">
        <v>123.78142410745521</v>
      </c>
      <c r="V20" s="47">
        <v>123.85561000153959</v>
      </c>
      <c r="W20" s="47">
        <v>126.21124747247434</v>
      </c>
      <c r="X20" s="47">
        <v>126.21130664068014</v>
      </c>
      <c r="Y20" s="47">
        <v>126.90886327932614</v>
      </c>
      <c r="Z20" s="47">
        <v>127.90121933487036</v>
      </c>
      <c r="AA20" s="47">
        <v>127.24827664907549</v>
      </c>
      <c r="AB20" s="47">
        <v>127.22683909696654</v>
      </c>
      <c r="AC20" s="59">
        <v>172.03746074801691</v>
      </c>
      <c r="AD20" s="59">
        <v>110.99036532088</v>
      </c>
      <c r="AE20" s="59">
        <v>101.62335707917376</v>
      </c>
      <c r="AF20" s="59">
        <v>100</v>
      </c>
    </row>
    <row r="21" spans="1:32">
      <c r="A21" s="57"/>
      <c r="B21" s="60" t="s">
        <v>100</v>
      </c>
      <c r="C21" s="61"/>
      <c r="D21" s="66"/>
      <c r="E21" s="54"/>
      <c r="F21" s="55"/>
      <c r="G21" s="47">
        <v>100.00000000000001</v>
      </c>
      <c r="H21" s="47">
        <v>100.10745349286178</v>
      </c>
      <c r="I21" s="47">
        <v>100.50395671534963</v>
      </c>
      <c r="J21" s="47">
        <v>100.50395671534963</v>
      </c>
      <c r="K21" s="47">
        <v>101.23134505781982</v>
      </c>
      <c r="L21" s="47">
        <v>101.23134505781982</v>
      </c>
      <c r="M21" s="47">
        <v>103.15450444347442</v>
      </c>
      <c r="N21" s="47">
        <v>104.10132029618993</v>
      </c>
      <c r="O21" s="47">
        <v>104.10132029618993</v>
      </c>
      <c r="P21" s="47">
        <v>104.46375549084496</v>
      </c>
      <c r="Q21" s="47">
        <v>104.53569504260567</v>
      </c>
      <c r="R21" s="47">
        <v>105.86211564344013</v>
      </c>
      <c r="S21" s="47">
        <v>117.43785284732019</v>
      </c>
      <c r="T21" s="47">
        <v>121.57380542661483</v>
      </c>
      <c r="U21" s="47">
        <v>126.02878946391456</v>
      </c>
      <c r="V21" s="47">
        <v>126.13624295677633</v>
      </c>
      <c r="W21" s="47">
        <v>129.42779794111581</v>
      </c>
      <c r="X21" s="47">
        <v>129.42788364245374</v>
      </c>
      <c r="Y21" s="47">
        <v>129.86501007491705</v>
      </c>
      <c r="Z21" s="47">
        <v>131.30237395179475</v>
      </c>
      <c r="AA21" s="47">
        <v>130.35662849582698</v>
      </c>
      <c r="AB21" s="47">
        <v>130.32557758135133</v>
      </c>
      <c r="AC21" s="62">
        <v>173.95031457340079</v>
      </c>
      <c r="AD21" s="62">
        <v>109.0714629168219</v>
      </c>
      <c r="AE21" s="62">
        <v>100.87561822054623</v>
      </c>
      <c r="AF21" s="62">
        <v>100</v>
      </c>
    </row>
    <row r="22" spans="1:32">
      <c r="A22" s="57"/>
      <c r="B22" s="61"/>
      <c r="C22" s="67" t="s">
        <v>101</v>
      </c>
      <c r="D22" s="66"/>
      <c r="E22" s="54"/>
      <c r="F22" s="55"/>
      <c r="G22" s="47">
        <v>100</v>
      </c>
      <c r="H22" s="47">
        <v>100</v>
      </c>
      <c r="I22" s="47">
        <v>100</v>
      </c>
      <c r="J22" s="47">
        <v>100</v>
      </c>
      <c r="K22" s="47">
        <v>100</v>
      </c>
      <c r="L22" s="47">
        <v>100</v>
      </c>
      <c r="M22" s="47">
        <v>100.27854966548099</v>
      </c>
      <c r="N22" s="47">
        <v>100.27854966548099</v>
      </c>
      <c r="O22" s="47">
        <v>100.27854966548099</v>
      </c>
      <c r="P22" s="47">
        <v>100.27854966548099</v>
      </c>
      <c r="Q22" s="47">
        <v>100.89807989587268</v>
      </c>
      <c r="R22" s="47">
        <v>100.89807989587268</v>
      </c>
      <c r="S22" s="47">
        <v>100.89807989587268</v>
      </c>
      <c r="T22" s="47">
        <v>108.64680096011622</v>
      </c>
      <c r="U22" s="47">
        <v>133.18091098040847</v>
      </c>
      <c r="V22" s="47">
        <v>133.18091098040847</v>
      </c>
      <c r="W22" s="47">
        <v>133.32018581314895</v>
      </c>
      <c r="X22" s="47">
        <v>133.32018581314895</v>
      </c>
      <c r="Y22" s="47">
        <v>133.32018581314895</v>
      </c>
      <c r="Z22" s="47">
        <v>133.32018581314895</v>
      </c>
      <c r="AA22" s="47">
        <v>133.32018581314895</v>
      </c>
      <c r="AB22" s="47">
        <v>133.32018581314895</v>
      </c>
      <c r="AC22" s="65">
        <v>155.75048743524582</v>
      </c>
      <c r="AD22" s="65">
        <v>119.86115651302813</v>
      </c>
      <c r="AE22" s="65">
        <v>102.37024027875594</v>
      </c>
      <c r="AF22" s="65">
        <v>100</v>
      </c>
    </row>
    <row r="23" spans="1:32">
      <c r="A23" s="57"/>
      <c r="B23" s="61"/>
      <c r="C23" s="67" t="s">
        <v>102</v>
      </c>
      <c r="D23" s="66"/>
      <c r="E23" s="74"/>
      <c r="F23" s="55"/>
      <c r="G23" s="47">
        <v>100.00000000000001</v>
      </c>
      <c r="H23" s="47">
        <v>100.12582954864931</v>
      </c>
      <c r="I23" s="47">
        <v>100.59014038857542</v>
      </c>
      <c r="J23" s="47">
        <v>100.59014038857542</v>
      </c>
      <c r="K23" s="47">
        <v>101.44192234920031</v>
      </c>
      <c r="L23" s="47">
        <v>101.44192234920031</v>
      </c>
      <c r="M23" s="47">
        <v>103.65609247744065</v>
      </c>
      <c r="N23" s="47">
        <v>104.76482713304149</v>
      </c>
      <c r="O23" s="47">
        <v>104.76482713304149</v>
      </c>
      <c r="P23" s="47">
        <v>105.18924383410426</v>
      </c>
      <c r="Q23" s="47">
        <v>105.18924383410426</v>
      </c>
      <c r="R23" s="47">
        <v>106.74250097891249</v>
      </c>
      <c r="S23" s="47">
        <v>119.32741689358899</v>
      </c>
      <c r="T23" s="47">
        <v>122.52267468722457</v>
      </c>
      <c r="U23" s="47">
        <v>124.40343448715286</v>
      </c>
      <c r="V23" s="47">
        <v>124.52926403580216</v>
      </c>
      <c r="W23" s="47">
        <v>128.30555654694186</v>
      </c>
      <c r="X23" s="47">
        <v>128.30565437284648</v>
      </c>
      <c r="Y23" s="47">
        <v>128.81753556195122</v>
      </c>
      <c r="Z23" s="47">
        <v>130.50071137207149</v>
      </c>
      <c r="AA23" s="47">
        <v>129.39322763452407</v>
      </c>
      <c r="AB23" s="47">
        <v>129.35686657775832</v>
      </c>
      <c r="AC23" s="65">
        <v>177.25389394963551</v>
      </c>
      <c r="AD23" s="65">
        <v>108.1171702838639</v>
      </c>
      <c r="AE23" s="65">
        <v>100.69998912587405</v>
      </c>
      <c r="AF23" s="65">
        <v>100</v>
      </c>
    </row>
    <row r="24" spans="1:32">
      <c r="A24" s="57"/>
      <c r="B24" s="61"/>
      <c r="C24" s="63" t="s">
        <v>103</v>
      </c>
      <c r="D24" s="66"/>
      <c r="E24" s="75"/>
      <c r="F24" s="55"/>
      <c r="G24" s="47">
        <v>100</v>
      </c>
      <c r="H24" s="47">
        <v>100</v>
      </c>
      <c r="I24" s="47">
        <v>100</v>
      </c>
      <c r="J24" s="47">
        <v>100</v>
      </c>
      <c r="K24" s="47">
        <v>100</v>
      </c>
      <c r="L24" s="47">
        <v>100</v>
      </c>
      <c r="M24" s="47">
        <v>100</v>
      </c>
      <c r="N24" s="47">
        <v>100</v>
      </c>
      <c r="O24" s="47">
        <v>100</v>
      </c>
      <c r="P24" s="47">
        <v>100</v>
      </c>
      <c r="Q24" s="47">
        <v>100</v>
      </c>
      <c r="R24" s="47">
        <v>100</v>
      </c>
      <c r="S24" s="47">
        <v>127.69786261264046</v>
      </c>
      <c r="T24" s="47">
        <v>144.66157632623407</v>
      </c>
      <c r="U24" s="47">
        <v>144.66157632623407</v>
      </c>
      <c r="V24" s="47">
        <v>144.66157632623407</v>
      </c>
      <c r="W24" s="47">
        <v>146.35199656699567</v>
      </c>
      <c r="X24" s="47">
        <v>146.35206882217616</v>
      </c>
      <c r="Y24" s="47">
        <v>146.35206882217616</v>
      </c>
      <c r="Z24" s="47">
        <v>146.35199656699567</v>
      </c>
      <c r="AA24" s="47">
        <v>146.35206882217616</v>
      </c>
      <c r="AB24" s="47">
        <v>146.35206882217616</v>
      </c>
      <c r="AC24" s="65">
        <v>150.29464308978919</v>
      </c>
      <c r="AD24" s="65">
        <v>102.1620459205854</v>
      </c>
      <c r="AE24" s="65">
        <v>100.8206376234494</v>
      </c>
      <c r="AF24" s="65">
        <v>100</v>
      </c>
    </row>
    <row r="25" spans="1:32">
      <c r="A25" s="68"/>
      <c r="B25" s="60" t="s">
        <v>104</v>
      </c>
      <c r="C25" s="61"/>
      <c r="D25" s="66"/>
      <c r="E25" s="76"/>
      <c r="F25" s="55"/>
      <c r="G25" s="47">
        <v>99.999999999999986</v>
      </c>
      <c r="H25" s="47">
        <v>101.21682610086268</v>
      </c>
      <c r="I25" s="47">
        <v>99.999999999999986</v>
      </c>
      <c r="J25" s="47">
        <v>99.999999999999986</v>
      </c>
      <c r="K25" s="47">
        <v>107.18595860376075</v>
      </c>
      <c r="L25" s="47">
        <v>107.18595860376075</v>
      </c>
      <c r="M25" s="47">
        <v>108.03807960649273</v>
      </c>
      <c r="N25" s="47">
        <v>108.03807960649273</v>
      </c>
      <c r="O25" s="47">
        <v>108.03807960649273</v>
      </c>
      <c r="P25" s="47">
        <v>108.03807960649273</v>
      </c>
      <c r="Q25" s="47">
        <v>108.03807960649273</v>
      </c>
      <c r="R25" s="47">
        <v>111.84445149903827</v>
      </c>
      <c r="S25" s="47">
        <v>115.7043629029242</v>
      </c>
      <c r="T25" s="47">
        <v>118.76985686394008</v>
      </c>
      <c r="U25" s="47">
        <v>118.76985686394008</v>
      </c>
      <c r="V25" s="47">
        <v>118.76985686394008</v>
      </c>
      <c r="W25" s="47">
        <v>119.03842222649239</v>
      </c>
      <c r="X25" s="47">
        <v>119.03842222649239</v>
      </c>
      <c r="Y25" s="47">
        <v>120.31673156152387</v>
      </c>
      <c r="Z25" s="47">
        <v>120.31673156152387</v>
      </c>
      <c r="AA25" s="47">
        <v>120.31673156152387</v>
      </c>
      <c r="AB25" s="47">
        <v>120.31673156152387</v>
      </c>
      <c r="AC25" s="62">
        <v>167.77184565994352</v>
      </c>
      <c r="AD25" s="62">
        <v>115.65780164514301</v>
      </c>
      <c r="AE25" s="62">
        <v>103.38114633099515</v>
      </c>
      <c r="AF25" s="62">
        <v>100</v>
      </c>
    </row>
    <row r="26" spans="1:32">
      <c r="A26" s="57" t="s">
        <v>105</v>
      </c>
      <c r="B26" s="58"/>
      <c r="C26" s="54"/>
      <c r="D26" s="66"/>
      <c r="E26" s="75"/>
      <c r="F26" s="55"/>
      <c r="G26" s="47">
        <v>100</v>
      </c>
      <c r="H26" s="47">
        <v>100.22078505325469</v>
      </c>
      <c r="I26" s="47">
        <v>100.22078505325469</v>
      </c>
      <c r="J26" s="47">
        <v>100.22078505325469</v>
      </c>
      <c r="K26" s="47">
        <v>96.785057289364318</v>
      </c>
      <c r="L26" s="47">
        <v>97.5872100675723</v>
      </c>
      <c r="M26" s="47">
        <v>97.845207836197346</v>
      </c>
      <c r="N26" s="47">
        <v>96.127343954252169</v>
      </c>
      <c r="O26" s="47">
        <v>96.127343954252169</v>
      </c>
      <c r="P26" s="47">
        <v>103.96502664670261</v>
      </c>
      <c r="Q26" s="47">
        <v>103.96502664670261</v>
      </c>
      <c r="R26" s="47">
        <v>106.2446042828841</v>
      </c>
      <c r="S26" s="47">
        <v>106.2446042828841</v>
      </c>
      <c r="T26" s="47">
        <v>106.2446042828841</v>
      </c>
      <c r="U26" s="47">
        <v>106.21624222059806</v>
      </c>
      <c r="V26" s="47">
        <v>106.21624222059806</v>
      </c>
      <c r="W26" s="47">
        <v>108.42136877079101</v>
      </c>
      <c r="X26" s="47">
        <v>110.71328190638789</v>
      </c>
      <c r="Y26" s="47">
        <v>110.08344771578801</v>
      </c>
      <c r="Z26" s="47">
        <v>111.20656286052102</v>
      </c>
      <c r="AA26" s="47">
        <v>111.20026018001302</v>
      </c>
      <c r="AB26" s="47">
        <v>111.20026018001302</v>
      </c>
      <c r="AC26" s="59">
        <v>170.34050903232512</v>
      </c>
      <c r="AD26" s="59">
        <v>120.9732841851812</v>
      </c>
      <c r="AE26" s="59">
        <v>101.53093975303946</v>
      </c>
      <c r="AF26" s="59">
        <v>100.57822033696662</v>
      </c>
    </row>
    <row r="27" spans="1:32">
      <c r="A27" s="57"/>
      <c r="B27" s="77" t="s">
        <v>106</v>
      </c>
      <c r="C27" s="54"/>
      <c r="D27" s="66"/>
      <c r="E27" s="75"/>
      <c r="F27" s="55"/>
      <c r="G27" s="47">
        <v>100</v>
      </c>
      <c r="H27" s="47">
        <v>100</v>
      </c>
      <c r="I27" s="47">
        <v>100</v>
      </c>
      <c r="J27" s="47">
        <v>100</v>
      </c>
      <c r="K27" s="47">
        <v>100</v>
      </c>
      <c r="L27" s="47">
        <v>100</v>
      </c>
      <c r="M27" s="47">
        <v>100</v>
      </c>
      <c r="N27" s="47">
        <v>100</v>
      </c>
      <c r="O27" s="47">
        <v>100</v>
      </c>
      <c r="P27" s="47">
        <v>100</v>
      </c>
      <c r="Q27" s="47">
        <v>100</v>
      </c>
      <c r="R27" s="47">
        <v>100</v>
      </c>
      <c r="S27" s="47">
        <v>100</v>
      </c>
      <c r="T27" s="47">
        <v>100</v>
      </c>
      <c r="U27" s="47">
        <v>100</v>
      </c>
      <c r="V27" s="47">
        <v>100</v>
      </c>
      <c r="W27" s="47">
        <v>100</v>
      </c>
      <c r="X27" s="47">
        <v>100</v>
      </c>
      <c r="Y27" s="47">
        <v>100</v>
      </c>
      <c r="Z27" s="47">
        <v>100</v>
      </c>
      <c r="AA27" s="47">
        <v>100</v>
      </c>
      <c r="AB27" s="47">
        <v>100</v>
      </c>
      <c r="AC27" s="62">
        <v>160.00000000000003</v>
      </c>
      <c r="AD27" s="62">
        <v>114.28571428571431</v>
      </c>
      <c r="AE27" s="62">
        <v>100</v>
      </c>
      <c r="AF27" s="62">
        <v>100</v>
      </c>
    </row>
    <row r="28" spans="1:32">
      <c r="A28" s="57"/>
      <c r="B28" s="77" t="s">
        <v>107</v>
      </c>
      <c r="C28" s="77"/>
      <c r="D28" s="66"/>
      <c r="E28" s="75"/>
      <c r="F28" s="55"/>
      <c r="G28" s="47">
        <v>100</v>
      </c>
      <c r="H28" s="47">
        <v>100</v>
      </c>
      <c r="I28" s="47">
        <v>100</v>
      </c>
      <c r="J28" s="47">
        <v>100</v>
      </c>
      <c r="K28" s="47">
        <v>100</v>
      </c>
      <c r="L28" s="47">
        <v>100.07037615883895</v>
      </c>
      <c r="M28" s="47">
        <v>101.0306496975754</v>
      </c>
      <c r="N28" s="47">
        <v>101.0306496975754</v>
      </c>
      <c r="O28" s="47">
        <v>101.0306496975754</v>
      </c>
      <c r="P28" s="47">
        <v>101.0306496975754</v>
      </c>
      <c r="Q28" s="47">
        <v>101.0306496975754</v>
      </c>
      <c r="R28" s="47">
        <v>109.51528929421374</v>
      </c>
      <c r="S28" s="47">
        <v>109.51528929421374</v>
      </c>
      <c r="T28" s="47">
        <v>109.51528929421374</v>
      </c>
      <c r="U28" s="47">
        <v>109.40972505595533</v>
      </c>
      <c r="V28" s="47">
        <v>109.40972505595533</v>
      </c>
      <c r="W28" s="47">
        <v>117.70522025563602</v>
      </c>
      <c r="X28" s="47">
        <v>119.75388034904674</v>
      </c>
      <c r="Y28" s="47">
        <v>123.80355150522213</v>
      </c>
      <c r="Z28" s="47">
        <v>127.98381151362801</v>
      </c>
      <c r="AA28" s="47">
        <v>127.96035279401504</v>
      </c>
      <c r="AB28" s="47">
        <v>127.96035279401504</v>
      </c>
      <c r="AC28" s="62">
        <v>159.37070798994679</v>
      </c>
      <c r="AD28" s="62">
        <v>95.810692324673013</v>
      </c>
      <c r="AE28" s="62">
        <v>89.536453381037319</v>
      </c>
      <c r="AF28" s="62">
        <v>100</v>
      </c>
    </row>
    <row r="29" spans="1:32">
      <c r="A29" s="68"/>
      <c r="B29" s="77" t="s">
        <v>108</v>
      </c>
      <c r="C29" s="77"/>
      <c r="D29" s="54"/>
      <c r="E29" s="76"/>
      <c r="F29" s="55"/>
      <c r="G29" s="47">
        <v>100.00000000000001</v>
      </c>
      <c r="H29" s="47">
        <v>106.2785728068625</v>
      </c>
      <c r="I29" s="47">
        <v>106.2785728068625</v>
      </c>
      <c r="J29" s="47">
        <v>106.2785728068625</v>
      </c>
      <c r="K29" s="47">
        <v>106.2785728068625</v>
      </c>
      <c r="L29" s="47">
        <v>106.2785728068625</v>
      </c>
      <c r="M29" s="47">
        <v>106.2785728068625</v>
      </c>
      <c r="N29" s="47">
        <v>106.2785728068625</v>
      </c>
      <c r="O29" s="47">
        <v>106.2785728068625</v>
      </c>
      <c r="P29" s="47">
        <v>106.2785728068625</v>
      </c>
      <c r="Q29" s="47">
        <v>106.2785728068625</v>
      </c>
      <c r="R29" s="47">
        <v>106.2785728068625</v>
      </c>
      <c r="S29" s="47">
        <v>106.2785728068625</v>
      </c>
      <c r="T29" s="47">
        <v>106.2785728068625</v>
      </c>
      <c r="U29" s="47">
        <v>106.2785728068625</v>
      </c>
      <c r="V29" s="47">
        <v>106.2785728068625</v>
      </c>
      <c r="W29" s="47">
        <v>106.2785728068625</v>
      </c>
      <c r="X29" s="47">
        <v>106.2785728068625</v>
      </c>
      <c r="Y29" s="47">
        <v>106.2785728068625</v>
      </c>
      <c r="Z29" s="47">
        <v>106.2785728068625</v>
      </c>
      <c r="AA29" s="47">
        <v>106.2785728068625</v>
      </c>
      <c r="AB29" s="47">
        <v>106.2785728068625</v>
      </c>
      <c r="AC29" s="62">
        <v>106.2785728068625</v>
      </c>
      <c r="AD29" s="62">
        <v>100</v>
      </c>
      <c r="AE29" s="62">
        <v>100</v>
      </c>
      <c r="AF29" s="62">
        <v>100</v>
      </c>
    </row>
    <row r="30" spans="1:32">
      <c r="A30" s="68"/>
      <c r="B30" s="77" t="s">
        <v>109</v>
      </c>
      <c r="C30" s="77"/>
      <c r="D30" s="54"/>
      <c r="E30" s="76"/>
      <c r="F30" s="55"/>
      <c r="G30" s="47">
        <v>100</v>
      </c>
      <c r="H30" s="47">
        <v>100</v>
      </c>
      <c r="I30" s="47">
        <v>100</v>
      </c>
      <c r="J30" s="47">
        <v>100</v>
      </c>
      <c r="K30" s="47">
        <v>95.049997743548701</v>
      </c>
      <c r="L30" s="47">
        <v>96.178452464172153</v>
      </c>
      <c r="M30" s="47">
        <v>96.178452464172153</v>
      </c>
      <c r="N30" s="47">
        <v>93.703451335946511</v>
      </c>
      <c r="O30" s="47">
        <v>93.703451335946511</v>
      </c>
      <c r="P30" s="47">
        <v>104.99554130324027</v>
      </c>
      <c r="Q30" s="47">
        <v>104.99554130324027</v>
      </c>
      <c r="R30" s="47">
        <v>104.99554130324027</v>
      </c>
      <c r="S30" s="47">
        <v>104.99554130324027</v>
      </c>
      <c r="T30" s="47">
        <v>104.99554130324027</v>
      </c>
      <c r="U30" s="47">
        <v>104.99554130324027</v>
      </c>
      <c r="V30" s="47">
        <v>104.99554130324027</v>
      </c>
      <c r="W30" s="47">
        <v>104.96149156689104</v>
      </c>
      <c r="X30" s="47">
        <v>107.47054243146593</v>
      </c>
      <c r="Y30" s="47">
        <v>104.99554130324027</v>
      </c>
      <c r="Z30" s="47">
        <v>104.99554130324027</v>
      </c>
      <c r="AA30" s="47">
        <v>104.99554130324027</v>
      </c>
      <c r="AB30" s="47">
        <v>104.99554130324027</v>
      </c>
      <c r="AC30" s="62">
        <v>177.86332760460058</v>
      </c>
      <c r="AD30" s="62">
        <v>134.06141591493912</v>
      </c>
      <c r="AE30" s="62">
        <v>106.53634193075644</v>
      </c>
      <c r="AF30" s="62">
        <v>100.79965855812254</v>
      </c>
    </row>
    <row r="31" spans="1:32">
      <c r="A31" s="57" t="s">
        <v>110</v>
      </c>
      <c r="B31" s="58"/>
      <c r="C31" s="54"/>
      <c r="D31" s="54"/>
      <c r="E31" s="75"/>
      <c r="F31" s="55"/>
      <c r="G31" s="47">
        <v>100.00000000000001</v>
      </c>
      <c r="H31" s="47">
        <v>100.26075436537153</v>
      </c>
      <c r="I31" s="47">
        <v>100.00000000000001</v>
      </c>
      <c r="J31" s="47">
        <v>100.00000000000001</v>
      </c>
      <c r="K31" s="47">
        <v>100.5102533561704</v>
      </c>
      <c r="L31" s="47">
        <v>100.78402451095754</v>
      </c>
      <c r="M31" s="47">
        <v>102.61500473927688</v>
      </c>
      <c r="N31" s="47">
        <v>102.17368635808872</v>
      </c>
      <c r="O31" s="47">
        <v>102.17368635808872</v>
      </c>
      <c r="P31" s="47">
        <v>102.23717386443624</v>
      </c>
      <c r="Q31" s="47">
        <v>102.73316184537796</v>
      </c>
      <c r="R31" s="47">
        <v>104.77457110727237</v>
      </c>
      <c r="S31" s="47">
        <v>108.28445144887202</v>
      </c>
      <c r="T31" s="47">
        <v>109.5816578987202</v>
      </c>
      <c r="U31" s="47">
        <v>110.61310084458002</v>
      </c>
      <c r="V31" s="47">
        <v>110.61310084458002</v>
      </c>
      <c r="W31" s="47">
        <v>112.9014061207515</v>
      </c>
      <c r="X31" s="47">
        <v>115.35164636901477</v>
      </c>
      <c r="Y31" s="47">
        <v>117.67751254872036</v>
      </c>
      <c r="Z31" s="47">
        <v>121.3570456098646</v>
      </c>
      <c r="AA31" s="47">
        <v>122.03080861918257</v>
      </c>
      <c r="AB31" s="47">
        <v>122.98326041657226</v>
      </c>
      <c r="AC31" s="59">
        <v>153.36447048284788</v>
      </c>
      <c r="AD31" s="59">
        <v>101.27128424890974</v>
      </c>
      <c r="AE31" s="59">
        <v>99.374516355980461</v>
      </c>
      <c r="AF31" s="59">
        <v>99.812188616077037</v>
      </c>
    </row>
    <row r="32" spans="1:32">
      <c r="A32" s="57"/>
      <c r="B32" s="78" t="s">
        <v>111</v>
      </c>
      <c r="C32" s="79"/>
      <c r="D32" s="79"/>
      <c r="E32" s="79"/>
      <c r="F32" s="55"/>
      <c r="G32" s="47">
        <v>99.999999999999986</v>
      </c>
      <c r="H32" s="47">
        <v>101.01898169040426</v>
      </c>
      <c r="I32" s="47">
        <v>99.999999999999986</v>
      </c>
      <c r="J32" s="47">
        <v>99.999999999999986</v>
      </c>
      <c r="K32" s="47">
        <v>101.20226847150246</v>
      </c>
      <c r="L32" s="47">
        <v>102.27211746019144</v>
      </c>
      <c r="M32" s="47">
        <v>106.34804422180852</v>
      </c>
      <c r="N32" s="47">
        <v>106.71450783392628</v>
      </c>
      <c r="O32" s="47">
        <v>106.71450783392628</v>
      </c>
      <c r="P32" s="47">
        <v>106.71450783392628</v>
      </c>
      <c r="Q32" s="47">
        <v>106.71450783392628</v>
      </c>
      <c r="R32" s="47">
        <v>114.69197220936817</v>
      </c>
      <c r="S32" s="47">
        <v>119.26730035601246</v>
      </c>
      <c r="T32" s="47">
        <v>117.40845643383162</v>
      </c>
      <c r="U32" s="47">
        <v>121.98378458047588</v>
      </c>
      <c r="V32" s="47">
        <v>121.98378458047588</v>
      </c>
      <c r="W32" s="47">
        <v>127.89715507192048</v>
      </c>
      <c r="X32" s="47">
        <v>127.89733817508734</v>
      </c>
      <c r="Y32" s="47">
        <v>127.89733817508734</v>
      </c>
      <c r="Z32" s="47">
        <v>134.13207101659961</v>
      </c>
      <c r="AA32" s="47">
        <v>136.70163647655554</v>
      </c>
      <c r="AB32" s="47">
        <v>136.70163647655554</v>
      </c>
      <c r="AC32" s="80">
        <v>166.3423195401368</v>
      </c>
      <c r="AD32" s="80">
        <v>91.79267501584637</v>
      </c>
      <c r="AE32" s="80">
        <v>93.126104253545151</v>
      </c>
      <c r="AF32" s="80">
        <v>100</v>
      </c>
    </row>
    <row r="33" spans="1:32">
      <c r="A33" s="81"/>
      <c r="B33" s="82" t="s">
        <v>112</v>
      </c>
      <c r="C33" s="83"/>
      <c r="D33" s="84"/>
      <c r="E33" s="85"/>
      <c r="F33" s="55"/>
      <c r="G33" s="47">
        <v>100.00000000000001</v>
      </c>
      <c r="H33" s="47">
        <v>100.00000000000001</v>
      </c>
      <c r="I33" s="47">
        <v>100.00000000000001</v>
      </c>
      <c r="J33" s="47">
        <v>100.00000000000001</v>
      </c>
      <c r="K33" s="47">
        <v>100.1540374539321</v>
      </c>
      <c r="L33" s="47">
        <v>100.1540374539321</v>
      </c>
      <c r="M33" s="47">
        <v>100.1540374539321</v>
      </c>
      <c r="N33" s="47">
        <v>100.1540374539321</v>
      </c>
      <c r="O33" s="47">
        <v>100.1540374539321</v>
      </c>
      <c r="P33" s="47">
        <v>100.30807490786421</v>
      </c>
      <c r="Q33" s="47">
        <v>100.30807490786421</v>
      </c>
      <c r="R33" s="47">
        <v>100.30807490786421</v>
      </c>
      <c r="S33" s="47">
        <v>106.7382961361248</v>
      </c>
      <c r="T33" s="47">
        <v>104.6981588077505</v>
      </c>
      <c r="U33" s="47">
        <v>104.6981588077505</v>
      </c>
      <c r="V33" s="47">
        <v>104.6981588077505</v>
      </c>
      <c r="W33" s="47">
        <v>104.6981588077505</v>
      </c>
      <c r="X33" s="47">
        <v>104.6981588077505</v>
      </c>
      <c r="Y33" s="47">
        <v>104.6981588077505</v>
      </c>
      <c r="Z33" s="47">
        <v>104.6981588077505</v>
      </c>
      <c r="AA33" s="47">
        <v>104.6981588077505</v>
      </c>
      <c r="AB33" s="47">
        <v>104.6981588077505</v>
      </c>
      <c r="AC33" s="86">
        <v>173.47842136113312</v>
      </c>
      <c r="AD33" s="86">
        <v>112.29910491976354</v>
      </c>
      <c r="AE33" s="86">
        <v>105.35541030852889</v>
      </c>
      <c r="AF33" s="86">
        <v>100</v>
      </c>
    </row>
    <row r="34" spans="1:32">
      <c r="A34" s="57"/>
      <c r="B34" s="87" t="s">
        <v>113</v>
      </c>
      <c r="C34" s="60"/>
      <c r="D34" s="54"/>
      <c r="E34" s="75"/>
      <c r="F34" s="55"/>
      <c r="G34" s="47">
        <v>100.00000000000001</v>
      </c>
      <c r="H34" s="47">
        <v>100.00000000000001</v>
      </c>
      <c r="I34" s="47">
        <v>100.00000000000001</v>
      </c>
      <c r="J34" s="47">
        <v>100.00000000000001</v>
      </c>
      <c r="K34" s="47">
        <v>100.00000000000001</v>
      </c>
      <c r="L34" s="47">
        <v>100.00000000000001</v>
      </c>
      <c r="M34" s="47">
        <v>100.00000000000001</v>
      </c>
      <c r="N34" s="47">
        <v>101.31173833690318</v>
      </c>
      <c r="O34" s="47">
        <v>101.31173833690318</v>
      </c>
      <c r="P34" s="47">
        <v>101.31173833690318</v>
      </c>
      <c r="Q34" s="47">
        <v>101.31173833690318</v>
      </c>
      <c r="R34" s="47">
        <v>101.31173833690318</v>
      </c>
      <c r="S34" s="47">
        <v>102.29549290185231</v>
      </c>
      <c r="T34" s="47">
        <v>102.29549290185231</v>
      </c>
      <c r="U34" s="47">
        <v>102.29549290185231</v>
      </c>
      <c r="V34" s="47">
        <v>102.29549290185231</v>
      </c>
      <c r="W34" s="47">
        <v>107.18053131935284</v>
      </c>
      <c r="X34" s="47">
        <v>112.06556973685336</v>
      </c>
      <c r="Y34" s="47">
        <v>114.50808894560362</v>
      </c>
      <c r="Z34" s="47">
        <v>112.06556973685336</v>
      </c>
      <c r="AA34" s="47">
        <v>112.06556973685336</v>
      </c>
      <c r="AB34" s="47">
        <v>112.06556973685336</v>
      </c>
      <c r="AC34" s="62">
        <v>123.57649745033478</v>
      </c>
      <c r="AD34" s="62">
        <v>101.16176593152473</v>
      </c>
      <c r="AE34" s="62">
        <v>100.86071668488022</v>
      </c>
      <c r="AF34" s="62">
        <v>100</v>
      </c>
    </row>
    <row r="35" spans="1:32">
      <c r="A35" s="57"/>
      <c r="B35" s="87" t="s">
        <v>114</v>
      </c>
      <c r="C35" s="60"/>
      <c r="D35" s="66"/>
      <c r="E35" s="75"/>
      <c r="F35" s="55"/>
      <c r="G35" s="47">
        <v>100</v>
      </c>
      <c r="H35" s="47">
        <v>100</v>
      </c>
      <c r="I35" s="47">
        <v>100</v>
      </c>
      <c r="J35" s="47">
        <v>100</v>
      </c>
      <c r="K35" s="47">
        <v>100</v>
      </c>
      <c r="L35" s="47">
        <v>100</v>
      </c>
      <c r="M35" s="47">
        <v>102.47829145469743</v>
      </c>
      <c r="N35" s="47">
        <v>102.26181773759706</v>
      </c>
      <c r="O35" s="47">
        <v>102.26181773759706</v>
      </c>
      <c r="P35" s="47">
        <v>102.26181773759706</v>
      </c>
      <c r="Q35" s="47">
        <v>102.26181773759706</v>
      </c>
      <c r="R35" s="47">
        <v>102.26181773759706</v>
      </c>
      <c r="S35" s="47">
        <v>104.1974956245686</v>
      </c>
      <c r="T35" s="47">
        <v>106.88992932845453</v>
      </c>
      <c r="U35" s="47">
        <v>104.95425144148298</v>
      </c>
      <c r="V35" s="47">
        <v>104.95425144148298</v>
      </c>
      <c r="W35" s="47">
        <v>104.95425144148298</v>
      </c>
      <c r="X35" s="47">
        <v>104.95425144148298</v>
      </c>
      <c r="Y35" s="47">
        <v>107.53901224268164</v>
      </c>
      <c r="Z35" s="47">
        <v>109.26110912648024</v>
      </c>
      <c r="AA35" s="47">
        <v>109.47763352243004</v>
      </c>
      <c r="AB35" s="47">
        <v>109.47763352243004</v>
      </c>
      <c r="AC35" s="62">
        <v>133.38203289658921</v>
      </c>
      <c r="AD35" s="62">
        <v>111.26594573675359</v>
      </c>
      <c r="AE35" s="62">
        <v>109.26219115861787</v>
      </c>
      <c r="AF35" s="62">
        <v>100</v>
      </c>
    </row>
    <row r="36" spans="1:32">
      <c r="A36" s="57"/>
      <c r="B36" s="78" t="s">
        <v>115</v>
      </c>
      <c r="C36" s="79"/>
      <c r="D36" s="79"/>
      <c r="E36" s="79"/>
      <c r="F36" s="55"/>
      <c r="G36" s="47">
        <v>100</v>
      </c>
      <c r="H36" s="47">
        <v>100</v>
      </c>
      <c r="I36" s="47">
        <v>100</v>
      </c>
      <c r="J36" s="47">
        <v>100</v>
      </c>
      <c r="K36" s="47">
        <v>100</v>
      </c>
      <c r="L36" s="47">
        <v>100</v>
      </c>
      <c r="M36" s="47">
        <v>100</v>
      </c>
      <c r="N36" s="47">
        <v>100</v>
      </c>
      <c r="O36" s="47">
        <v>100</v>
      </c>
      <c r="P36" s="47">
        <v>100</v>
      </c>
      <c r="Q36" s="47">
        <v>100</v>
      </c>
      <c r="R36" s="47">
        <v>100</v>
      </c>
      <c r="S36" s="47">
        <v>100</v>
      </c>
      <c r="T36" s="47">
        <v>108.16217508570423</v>
      </c>
      <c r="U36" s="47">
        <v>108.16217508570423</v>
      </c>
      <c r="V36" s="47">
        <v>108.16217508570423</v>
      </c>
      <c r="W36" s="47">
        <v>108.16217508570423</v>
      </c>
      <c r="X36" s="47">
        <v>121.58363261791922</v>
      </c>
      <c r="Y36" s="47">
        <v>130.5312709727292</v>
      </c>
      <c r="Z36" s="47">
        <v>148.42654768234922</v>
      </c>
      <c r="AA36" s="47">
        <v>148.42654768234922</v>
      </c>
      <c r="AB36" s="47">
        <v>148.42654768234922</v>
      </c>
      <c r="AC36" s="80">
        <v>186.83266408329439</v>
      </c>
      <c r="AD36" s="80">
        <v>103.50820114537559</v>
      </c>
      <c r="AE36" s="80">
        <v>103.50820114537559</v>
      </c>
      <c r="AF36" s="80">
        <v>100</v>
      </c>
    </row>
    <row r="37" spans="1:32">
      <c r="A37" s="57"/>
      <c r="B37" s="78" t="s">
        <v>116</v>
      </c>
      <c r="C37" s="79"/>
      <c r="D37" s="79"/>
      <c r="E37" s="79"/>
      <c r="F37" s="55"/>
      <c r="G37" s="47">
        <v>100.00000000000001</v>
      </c>
      <c r="H37" s="47">
        <v>100.00000000000001</v>
      </c>
      <c r="I37" s="47">
        <v>100.00000000000001</v>
      </c>
      <c r="J37" s="47">
        <v>100.00000000000001</v>
      </c>
      <c r="K37" s="47">
        <v>100.61554178761861</v>
      </c>
      <c r="L37" s="47">
        <v>100.61554178761861</v>
      </c>
      <c r="M37" s="47">
        <v>102.603736718609</v>
      </c>
      <c r="N37" s="47">
        <v>100.28481454777453</v>
      </c>
      <c r="O37" s="47">
        <v>100.28481454777453</v>
      </c>
      <c r="P37" s="47">
        <v>100.44659981550716</v>
      </c>
      <c r="Q37" s="47">
        <v>102.06445249283354</v>
      </c>
      <c r="R37" s="47">
        <v>102.06445249283354</v>
      </c>
      <c r="S37" s="47">
        <v>106.88019914022557</v>
      </c>
      <c r="T37" s="47">
        <v>109.18437838923785</v>
      </c>
      <c r="U37" s="47">
        <v>109.18437838923785</v>
      </c>
      <c r="V37" s="47">
        <v>109.18437838923785</v>
      </c>
      <c r="W37" s="47">
        <v>109.38750717915198</v>
      </c>
      <c r="X37" s="47">
        <v>109.38750717915198</v>
      </c>
      <c r="Y37" s="47">
        <v>111.42651659126521</v>
      </c>
      <c r="Z37" s="47">
        <v>111.42651659126521</v>
      </c>
      <c r="AA37" s="47">
        <v>111.42856839722396</v>
      </c>
      <c r="AB37" s="47">
        <v>114.53535071784695</v>
      </c>
      <c r="AC37" s="80">
        <v>141.35563815812438</v>
      </c>
      <c r="AD37" s="80">
        <v>104.88640710069548</v>
      </c>
      <c r="AE37" s="80">
        <v>99.071529675927223</v>
      </c>
      <c r="AF37" s="80">
        <v>99.338491637217771</v>
      </c>
    </row>
    <row r="38" spans="1:32">
      <c r="A38" s="57" t="s">
        <v>117</v>
      </c>
      <c r="B38" s="58"/>
      <c r="C38" s="54"/>
      <c r="D38" s="66"/>
      <c r="E38" s="75"/>
      <c r="F38" s="55"/>
      <c r="G38" s="47">
        <v>100</v>
      </c>
      <c r="H38" s="47">
        <v>100</v>
      </c>
      <c r="I38" s="47">
        <v>103.08864359325052</v>
      </c>
      <c r="J38" s="47">
        <v>105.29986355070461</v>
      </c>
      <c r="K38" s="47">
        <v>105.29986355070461</v>
      </c>
      <c r="L38" s="47">
        <v>105.29986355070461</v>
      </c>
      <c r="M38" s="47">
        <v>105.29986355070461</v>
      </c>
      <c r="N38" s="47">
        <v>106.89497514940452</v>
      </c>
      <c r="O38" s="47">
        <v>106.89497514940452</v>
      </c>
      <c r="P38" s="47">
        <v>106.89497514940452</v>
      </c>
      <c r="Q38" s="47">
        <v>106.89497514940452</v>
      </c>
      <c r="R38" s="47">
        <v>106.89497514940452</v>
      </c>
      <c r="S38" s="47">
        <v>107.09280617847962</v>
      </c>
      <c r="T38" s="47">
        <v>110.24155213419583</v>
      </c>
      <c r="U38" s="47">
        <v>109.67800871482871</v>
      </c>
      <c r="V38" s="47">
        <v>109.69837775408294</v>
      </c>
      <c r="W38" s="47">
        <v>109.90885782637669</v>
      </c>
      <c r="X38" s="47">
        <v>109.90206814662525</v>
      </c>
      <c r="Y38" s="47">
        <v>109.90206814662525</v>
      </c>
      <c r="Z38" s="47">
        <v>109.90885782637669</v>
      </c>
      <c r="AA38" s="47">
        <v>110.92052010933695</v>
      </c>
      <c r="AB38" s="47">
        <v>110.92052010933695</v>
      </c>
      <c r="AC38" s="59">
        <v>126.91124044590434</v>
      </c>
      <c r="AD38" s="59">
        <v>102.46361419783186</v>
      </c>
      <c r="AE38" s="59">
        <v>101.11794416793384</v>
      </c>
      <c r="AF38" s="59">
        <v>99.335699516029337</v>
      </c>
    </row>
    <row r="39" spans="1:32">
      <c r="A39" s="57"/>
      <c r="B39" s="60" t="s">
        <v>118</v>
      </c>
      <c r="C39" s="61"/>
      <c r="D39" s="66"/>
      <c r="E39" s="75"/>
      <c r="F39" s="55"/>
      <c r="G39" s="47">
        <v>99.999999999999972</v>
      </c>
      <c r="H39" s="47">
        <v>99.999999999999972</v>
      </c>
      <c r="I39" s="47">
        <v>99.999999999999972</v>
      </c>
      <c r="J39" s="47">
        <v>104.86873255821993</v>
      </c>
      <c r="K39" s="47">
        <v>104.86873255821993</v>
      </c>
      <c r="L39" s="47">
        <v>104.86873255821993</v>
      </c>
      <c r="M39" s="47">
        <v>104.86873255821993</v>
      </c>
      <c r="N39" s="47">
        <v>108.38089865838764</v>
      </c>
      <c r="O39" s="47">
        <v>108.38089865838764</v>
      </c>
      <c r="P39" s="47">
        <v>108.38089865838764</v>
      </c>
      <c r="Q39" s="47">
        <v>108.38089865838764</v>
      </c>
      <c r="R39" s="47">
        <v>108.38089865838764</v>
      </c>
      <c r="S39" s="47">
        <v>108.81648914274321</v>
      </c>
      <c r="T39" s="47">
        <v>115.74949546826943</v>
      </c>
      <c r="U39" s="47">
        <v>114.50866812108757</v>
      </c>
      <c r="V39" s="47">
        <v>114.55351730231102</v>
      </c>
      <c r="W39" s="47">
        <v>115.0169588416199</v>
      </c>
      <c r="X39" s="47">
        <v>115.0020091145454</v>
      </c>
      <c r="Y39" s="47">
        <v>115.0020091145454</v>
      </c>
      <c r="Z39" s="47">
        <v>115.0169588416199</v>
      </c>
      <c r="AA39" s="47">
        <v>117.24446817571744</v>
      </c>
      <c r="AB39" s="47">
        <v>117.24446817571744</v>
      </c>
      <c r="AC39" s="62">
        <v>134.65332793163444</v>
      </c>
      <c r="AD39" s="62">
        <v>104.50639721401575</v>
      </c>
      <c r="AE39" s="62">
        <v>101.64334367982791</v>
      </c>
      <c r="AF39" s="62">
        <v>98.631198426219441</v>
      </c>
    </row>
    <row r="40" spans="1:32">
      <c r="A40" s="57"/>
      <c r="B40" s="60" t="s">
        <v>119</v>
      </c>
      <c r="C40" s="54"/>
      <c r="D40" s="66"/>
      <c r="E40" s="76"/>
      <c r="F40" s="55"/>
      <c r="G40" s="47">
        <v>99.999999999999986</v>
      </c>
      <c r="H40" s="47">
        <v>99.999999999999986</v>
      </c>
      <c r="I40" s="47">
        <v>161.82803584211746</v>
      </c>
      <c r="J40" s="47">
        <v>161.82803584211746</v>
      </c>
      <c r="K40" s="47">
        <v>161.82803584211746</v>
      </c>
      <c r="L40" s="47">
        <v>161.82803584211746</v>
      </c>
      <c r="M40" s="47">
        <v>161.82803584211746</v>
      </c>
      <c r="N40" s="47">
        <v>161.82803584211746</v>
      </c>
      <c r="O40" s="47">
        <v>161.82803584211746</v>
      </c>
      <c r="P40" s="47">
        <v>161.82803584211746</v>
      </c>
      <c r="Q40" s="47">
        <v>161.82803584211746</v>
      </c>
      <c r="R40" s="47">
        <v>161.82803584211746</v>
      </c>
      <c r="S40" s="47">
        <v>161.82803584211746</v>
      </c>
      <c r="T40" s="47">
        <v>161.82803584211746</v>
      </c>
      <c r="U40" s="47">
        <v>161.82803584211746</v>
      </c>
      <c r="V40" s="47">
        <v>161.82803584211746</v>
      </c>
      <c r="W40" s="47">
        <v>161.82803584211746</v>
      </c>
      <c r="X40" s="47">
        <v>161.82803584211746</v>
      </c>
      <c r="Y40" s="47">
        <v>161.82803584211746</v>
      </c>
      <c r="Z40" s="47">
        <v>161.82803584211746</v>
      </c>
      <c r="AA40" s="47">
        <v>161.82803584211746</v>
      </c>
      <c r="AB40" s="47">
        <v>161.82803584211746</v>
      </c>
      <c r="AC40" s="62">
        <v>323.65607168423492</v>
      </c>
      <c r="AD40" s="62">
        <v>102.63025181938367</v>
      </c>
      <c r="AE40" s="62">
        <v>102.63025181938367</v>
      </c>
      <c r="AF40" s="62">
        <v>100</v>
      </c>
    </row>
    <row r="41" spans="1:32">
      <c r="A41" s="57"/>
      <c r="B41" s="60" t="s">
        <v>120</v>
      </c>
      <c r="C41" s="54"/>
      <c r="D41" s="66"/>
      <c r="E41" s="88"/>
      <c r="F41" s="55"/>
      <c r="G41" s="47">
        <v>100</v>
      </c>
      <c r="H41" s="47">
        <v>100</v>
      </c>
      <c r="I41" s="47">
        <v>100</v>
      </c>
      <c r="J41" s="47">
        <v>100</v>
      </c>
      <c r="K41" s="47">
        <v>100</v>
      </c>
      <c r="L41" s="47">
        <v>100</v>
      </c>
      <c r="M41" s="47">
        <v>100</v>
      </c>
      <c r="N41" s="47">
        <v>100</v>
      </c>
      <c r="O41" s="47">
        <v>100</v>
      </c>
      <c r="P41" s="47">
        <v>100</v>
      </c>
      <c r="Q41" s="47">
        <v>100</v>
      </c>
      <c r="R41" s="47">
        <v>100</v>
      </c>
      <c r="S41" s="47">
        <v>100</v>
      </c>
      <c r="T41" s="47">
        <v>100</v>
      </c>
      <c r="U41" s="47">
        <v>100</v>
      </c>
      <c r="V41" s="47">
        <v>100</v>
      </c>
      <c r="W41" s="47">
        <v>100</v>
      </c>
      <c r="X41" s="47">
        <v>100</v>
      </c>
      <c r="Y41" s="47">
        <v>100</v>
      </c>
      <c r="Z41" s="47">
        <v>100</v>
      </c>
      <c r="AA41" s="47">
        <v>100</v>
      </c>
      <c r="AB41" s="47">
        <v>100</v>
      </c>
      <c r="AC41" s="62">
        <v>100</v>
      </c>
      <c r="AD41" s="62">
        <v>100</v>
      </c>
      <c r="AE41" s="62">
        <v>100</v>
      </c>
      <c r="AF41" s="62">
        <v>100</v>
      </c>
    </row>
    <row r="42" spans="1:32">
      <c r="A42" s="57" t="s">
        <v>121</v>
      </c>
      <c r="B42" s="58"/>
      <c r="C42" s="54"/>
      <c r="D42" s="66"/>
      <c r="E42" s="89"/>
      <c r="F42" s="55"/>
      <c r="G42" s="47">
        <v>100</v>
      </c>
      <c r="H42" s="47">
        <v>100</v>
      </c>
      <c r="I42" s="47">
        <v>107.27784860847136</v>
      </c>
      <c r="J42" s="47">
        <v>111.57608836365689</v>
      </c>
      <c r="K42" s="47">
        <v>106.76836645717074</v>
      </c>
      <c r="L42" s="47">
        <v>111.31298274712012</v>
      </c>
      <c r="M42" s="47">
        <v>120.70672447967704</v>
      </c>
      <c r="N42" s="47">
        <v>117.55745312188824</v>
      </c>
      <c r="O42" s="47">
        <v>119.01208065547924</v>
      </c>
      <c r="P42" s="47">
        <v>114.43784122788756</v>
      </c>
      <c r="Q42" s="47">
        <v>114.03401929841863</v>
      </c>
      <c r="R42" s="47">
        <v>114.32781106628677</v>
      </c>
      <c r="S42" s="47">
        <v>114.32781106628677</v>
      </c>
      <c r="T42" s="47">
        <v>121.62149067568477</v>
      </c>
      <c r="U42" s="47">
        <v>121.10270314125962</v>
      </c>
      <c r="V42" s="47">
        <v>121.10270314125962</v>
      </c>
      <c r="W42" s="47">
        <v>120.41398220174936</v>
      </c>
      <c r="X42" s="47">
        <v>121.07685693508043</v>
      </c>
      <c r="Y42" s="47">
        <v>113.03008387262767</v>
      </c>
      <c r="Z42" s="47">
        <v>121.94090463560751</v>
      </c>
      <c r="AA42" s="47">
        <v>129.21310964266692</v>
      </c>
      <c r="AB42" s="47">
        <v>129.21310964266692</v>
      </c>
      <c r="AC42" s="59">
        <v>132.70855976887754</v>
      </c>
      <c r="AD42" s="59">
        <v>98.450772704550829</v>
      </c>
      <c r="AE42" s="59">
        <v>98.983857271404489</v>
      </c>
      <c r="AF42" s="59">
        <v>100</v>
      </c>
    </row>
    <row r="43" spans="1:32">
      <c r="A43" s="57"/>
      <c r="B43" s="60" t="s">
        <v>122</v>
      </c>
      <c r="C43" s="54"/>
      <c r="D43" s="66"/>
      <c r="E43" s="90"/>
      <c r="F43" s="55"/>
      <c r="G43" s="47">
        <v>100</v>
      </c>
      <c r="H43" s="47">
        <v>100</v>
      </c>
      <c r="I43" s="47">
        <v>100</v>
      </c>
      <c r="J43" s="47">
        <v>109.10430241344655</v>
      </c>
      <c r="K43" s="47">
        <v>109.10430241344655</v>
      </c>
      <c r="L43" s="47">
        <v>109.10430241344655</v>
      </c>
      <c r="M43" s="47">
        <v>109.10430241344655</v>
      </c>
      <c r="N43" s="47">
        <v>109.10430241344655</v>
      </c>
      <c r="O43" s="47">
        <v>109.10430241344655</v>
      </c>
      <c r="P43" s="47">
        <v>109.10430241344655</v>
      </c>
      <c r="Q43" s="47">
        <v>109.10430241344655</v>
      </c>
      <c r="R43" s="47">
        <v>109.10430241344655</v>
      </c>
      <c r="S43" s="47">
        <v>109.10430241344655</v>
      </c>
      <c r="T43" s="47">
        <v>109.10430241344655</v>
      </c>
      <c r="U43" s="47">
        <v>109.10430241344655</v>
      </c>
      <c r="V43" s="47">
        <v>109.10430241344655</v>
      </c>
      <c r="W43" s="47">
        <v>109.10430241344655</v>
      </c>
      <c r="X43" s="47">
        <v>111.42334825994924</v>
      </c>
      <c r="Y43" s="47">
        <v>109.19024289972864</v>
      </c>
      <c r="Z43" s="47">
        <v>109.20252011205466</v>
      </c>
      <c r="AA43" s="47">
        <v>109.19024289972864</v>
      </c>
      <c r="AB43" s="47">
        <v>109.19024289972864</v>
      </c>
      <c r="AC43" s="62">
        <v>136.29443753052607</v>
      </c>
      <c r="AD43" s="62">
        <v>104.14008775184757</v>
      </c>
      <c r="AE43" s="62">
        <v>104.14008775184757</v>
      </c>
      <c r="AF43" s="62">
        <v>100</v>
      </c>
    </row>
    <row r="44" spans="1:32">
      <c r="A44" s="57"/>
      <c r="B44" s="60" t="s">
        <v>123</v>
      </c>
      <c r="C44" s="54"/>
      <c r="D44" s="66"/>
      <c r="E44" s="90"/>
      <c r="F44" s="55"/>
      <c r="G44" s="47">
        <v>100.00000000000001</v>
      </c>
      <c r="H44" s="47">
        <v>100.00000000000001</v>
      </c>
      <c r="I44" s="47">
        <v>100.00000000000001</v>
      </c>
      <c r="J44" s="47">
        <v>103.65055437900747</v>
      </c>
      <c r="K44" s="47">
        <v>101.13458544549435</v>
      </c>
      <c r="L44" s="47">
        <v>110.91738563111622</v>
      </c>
      <c r="M44" s="47">
        <v>122.69856441106799</v>
      </c>
      <c r="N44" s="47">
        <v>123.75259771768278</v>
      </c>
      <c r="O44" s="47">
        <v>126.88384788221171</v>
      </c>
      <c r="P44" s="47">
        <v>126.88384788221171</v>
      </c>
      <c r="Q44" s="47">
        <v>126.01457554005523</v>
      </c>
      <c r="R44" s="47">
        <v>126.64699552402413</v>
      </c>
      <c r="S44" s="47">
        <v>126.64699552402413</v>
      </c>
      <c r="T44" s="47">
        <v>142.34746519722509</v>
      </c>
      <c r="U44" s="47">
        <v>140.0491584262162</v>
      </c>
      <c r="V44" s="47">
        <v>140.0491584262162</v>
      </c>
      <c r="W44" s="47">
        <v>131.59803934504916</v>
      </c>
      <c r="X44" s="47">
        <v>131.59803934504916</v>
      </c>
      <c r="Y44" s="47">
        <v>131.59803934504916</v>
      </c>
      <c r="Z44" s="47">
        <v>135.23016027246493</v>
      </c>
      <c r="AA44" s="47">
        <v>135.23016027246493</v>
      </c>
      <c r="AB44" s="47">
        <v>135.23016027246493</v>
      </c>
      <c r="AC44" s="62">
        <v>144.21464515696809</v>
      </c>
      <c r="AD44" s="62">
        <v>100</v>
      </c>
      <c r="AE44" s="62">
        <v>100</v>
      </c>
      <c r="AF44" s="62">
        <v>100</v>
      </c>
    </row>
    <row r="45" spans="1:32">
      <c r="A45" s="57"/>
      <c r="B45" s="60" t="s">
        <v>124</v>
      </c>
      <c r="C45" s="54"/>
      <c r="D45" s="66"/>
      <c r="E45" s="90"/>
      <c r="F45" s="55"/>
      <c r="G45" s="47">
        <v>100.00000000000001</v>
      </c>
      <c r="H45" s="47">
        <v>100.00000000000001</v>
      </c>
      <c r="I45" s="47">
        <v>129.15700868403761</v>
      </c>
      <c r="J45" s="47">
        <v>129.15700868403761</v>
      </c>
      <c r="K45" s="47">
        <v>114.5785043420188</v>
      </c>
      <c r="L45" s="47">
        <v>114.5785043420188</v>
      </c>
      <c r="M45" s="47">
        <v>130.28617919512897</v>
      </c>
      <c r="N45" s="47">
        <v>115.70767485311019</v>
      </c>
      <c r="O45" s="47">
        <v>115.70767485311019</v>
      </c>
      <c r="P45" s="47">
        <v>97.382047887207747</v>
      </c>
      <c r="Q45" s="47">
        <v>97.382047887207747</v>
      </c>
      <c r="R45" s="47">
        <v>97.382047887207747</v>
      </c>
      <c r="S45" s="47">
        <v>97.382047887207747</v>
      </c>
      <c r="T45" s="47">
        <v>97.382047887207747</v>
      </c>
      <c r="U45" s="47">
        <v>99.581067085905005</v>
      </c>
      <c r="V45" s="47">
        <v>99.581067085905005</v>
      </c>
      <c r="W45" s="47">
        <v>112.55039937458984</v>
      </c>
      <c r="X45" s="47">
        <v>112.55039937458984</v>
      </c>
      <c r="Y45" s="47">
        <v>82.870112456039976</v>
      </c>
      <c r="Z45" s="47">
        <v>111.79537840866739</v>
      </c>
      <c r="AA45" s="47">
        <v>140.9438365555863</v>
      </c>
      <c r="AB45" s="47">
        <v>140.9438365555863</v>
      </c>
      <c r="AC45" s="62">
        <v>107.18800823403765</v>
      </c>
      <c r="AD45" s="62">
        <v>88.032783983942821</v>
      </c>
      <c r="AE45" s="62">
        <v>90.187022447685905</v>
      </c>
      <c r="AF45" s="62">
        <v>100</v>
      </c>
    </row>
    <row r="46" spans="1:32">
      <c r="A46" s="57" t="s">
        <v>125</v>
      </c>
      <c r="B46" s="58"/>
      <c r="C46" s="54"/>
      <c r="D46" s="66"/>
      <c r="E46" s="89"/>
      <c r="F46" s="55"/>
      <c r="G46" s="47">
        <v>100.00000000000001</v>
      </c>
      <c r="H46" s="47">
        <v>100.00000000000001</v>
      </c>
      <c r="I46" s="47">
        <v>100.00000000000001</v>
      </c>
      <c r="J46" s="47">
        <v>100.00000000000001</v>
      </c>
      <c r="K46" s="47">
        <v>100.00000000000001</v>
      </c>
      <c r="L46" s="47">
        <v>100.00000000000001</v>
      </c>
      <c r="M46" s="47">
        <v>100.00000000000001</v>
      </c>
      <c r="N46" s="47">
        <v>100.00000000000001</v>
      </c>
      <c r="O46" s="47">
        <v>100.00000000000001</v>
      </c>
      <c r="P46" s="47">
        <v>100.00000000000001</v>
      </c>
      <c r="Q46" s="47">
        <v>100.00000000000001</v>
      </c>
      <c r="R46" s="47">
        <v>100.00000000000001</v>
      </c>
      <c r="S46" s="47">
        <v>100.00000000000001</v>
      </c>
      <c r="T46" s="47">
        <v>100.00000000000001</v>
      </c>
      <c r="U46" s="47">
        <v>100.00000000000001</v>
      </c>
      <c r="V46" s="47">
        <v>100.00000000000001</v>
      </c>
      <c r="W46" s="47">
        <v>100.00000000000001</v>
      </c>
      <c r="X46" s="47">
        <v>100.00000000000001</v>
      </c>
      <c r="Y46" s="47">
        <v>100.00000000000001</v>
      </c>
      <c r="Z46" s="47">
        <v>100.00000000000001</v>
      </c>
      <c r="AA46" s="47">
        <v>100.00000000000001</v>
      </c>
      <c r="AB46" s="47">
        <v>100.00000000000001</v>
      </c>
      <c r="AC46" s="59">
        <v>100.19265170541239</v>
      </c>
      <c r="AD46" s="59">
        <v>99.403007582814226</v>
      </c>
      <c r="AE46" s="59">
        <v>99.403007582814226</v>
      </c>
      <c r="AF46" s="59">
        <v>99.736177729994751</v>
      </c>
    </row>
    <row r="47" spans="1:32">
      <c r="A47" s="57" t="s">
        <v>126</v>
      </c>
      <c r="B47" s="58"/>
      <c r="C47" s="54"/>
      <c r="D47" s="54"/>
      <c r="E47" s="91"/>
      <c r="F47" s="55"/>
      <c r="G47" s="47">
        <v>100</v>
      </c>
      <c r="H47" s="47">
        <v>100</v>
      </c>
      <c r="I47" s="47">
        <v>100</v>
      </c>
      <c r="J47" s="47">
        <v>100</v>
      </c>
      <c r="K47" s="47">
        <v>100</v>
      </c>
      <c r="L47" s="47">
        <v>100</v>
      </c>
      <c r="M47" s="47">
        <v>100.09431813523176</v>
      </c>
      <c r="N47" s="47">
        <v>100.03910607534335</v>
      </c>
      <c r="O47" s="47">
        <v>100.03910607534335</v>
      </c>
      <c r="P47" s="47">
        <v>100.03910607534335</v>
      </c>
      <c r="Q47" s="47">
        <v>100.03910607534335</v>
      </c>
      <c r="R47" s="47">
        <v>99.988316480339876</v>
      </c>
      <c r="S47" s="47">
        <v>101.42820395105718</v>
      </c>
      <c r="T47" s="47">
        <v>102.46873010739408</v>
      </c>
      <c r="U47" s="47">
        <v>102.33329118738479</v>
      </c>
      <c r="V47" s="47">
        <v>102.33329118738479</v>
      </c>
      <c r="W47" s="47">
        <v>102.33329118738479</v>
      </c>
      <c r="X47" s="47">
        <v>102.33329118738479</v>
      </c>
      <c r="Y47" s="47">
        <v>102.33329118738479</v>
      </c>
      <c r="Z47" s="47">
        <v>102.33329118738479</v>
      </c>
      <c r="AA47" s="47">
        <v>104.19045830649958</v>
      </c>
      <c r="AB47" s="47">
        <v>104.19045830649958</v>
      </c>
      <c r="AC47" s="59">
        <v>110.2084117133912</v>
      </c>
      <c r="AD47" s="59">
        <v>106.50653174591893</v>
      </c>
      <c r="AE47" s="59">
        <v>106.38013833576035</v>
      </c>
      <c r="AF47" s="59">
        <v>101.02141193208408</v>
      </c>
    </row>
    <row r="48" spans="1:32">
      <c r="A48" s="57"/>
      <c r="B48" s="78" t="s">
        <v>127</v>
      </c>
      <c r="C48" s="79"/>
      <c r="D48" s="79"/>
      <c r="E48" s="79"/>
      <c r="F48" s="55"/>
      <c r="G48" s="47">
        <v>100.00000000000001</v>
      </c>
      <c r="H48" s="47">
        <v>100.00000000000001</v>
      </c>
      <c r="I48" s="47">
        <v>100.00000000000001</v>
      </c>
      <c r="J48" s="47">
        <v>100.00000000000001</v>
      </c>
      <c r="K48" s="47">
        <v>100.00000000000001</v>
      </c>
      <c r="L48" s="47">
        <v>100.00000000000001</v>
      </c>
      <c r="M48" s="47">
        <v>100.22306562982942</v>
      </c>
      <c r="N48" s="47">
        <v>100.29268577305777</v>
      </c>
      <c r="O48" s="47">
        <v>100.29268577305777</v>
      </c>
      <c r="P48" s="47">
        <v>100.29268577305777</v>
      </c>
      <c r="Q48" s="47">
        <v>100.29268577305777</v>
      </c>
      <c r="R48" s="47">
        <v>100.29268577305777</v>
      </c>
      <c r="S48" s="47">
        <v>100.29268577305777</v>
      </c>
      <c r="T48" s="47">
        <v>100.29268577305777</v>
      </c>
      <c r="U48" s="47">
        <v>100.29268577305777</v>
      </c>
      <c r="V48" s="47">
        <v>100.29268577305777</v>
      </c>
      <c r="W48" s="47">
        <v>100.29268577305777</v>
      </c>
      <c r="X48" s="47">
        <v>100.29268577305777</v>
      </c>
      <c r="Y48" s="47">
        <v>100.29268577305777</v>
      </c>
      <c r="Z48" s="47">
        <v>100.29268577305777</v>
      </c>
      <c r="AA48" s="47">
        <v>100.29268577305777</v>
      </c>
      <c r="AB48" s="47">
        <v>100.29268577305777</v>
      </c>
      <c r="AC48" s="80">
        <v>100.8028952033039</v>
      </c>
      <c r="AD48" s="80">
        <v>100.28928195971758</v>
      </c>
      <c r="AE48" s="80">
        <v>100</v>
      </c>
      <c r="AF48" s="80">
        <v>100</v>
      </c>
    </row>
    <row r="49" spans="1:32">
      <c r="A49" s="57"/>
      <c r="B49" s="60" t="s">
        <v>128</v>
      </c>
      <c r="C49" s="54"/>
      <c r="D49" s="66"/>
      <c r="E49" s="75"/>
      <c r="F49" s="55"/>
      <c r="G49" s="47">
        <v>100</v>
      </c>
      <c r="H49" s="47">
        <v>100</v>
      </c>
      <c r="I49" s="47">
        <v>100</v>
      </c>
      <c r="J49" s="47">
        <v>100</v>
      </c>
      <c r="K49" s="47">
        <v>100</v>
      </c>
      <c r="L49" s="47">
        <v>100</v>
      </c>
      <c r="M49" s="47">
        <v>100</v>
      </c>
      <c r="N49" s="47">
        <v>99.253314208843818</v>
      </c>
      <c r="O49" s="47">
        <v>99.253314208843818</v>
      </c>
      <c r="P49" s="47">
        <v>99.253314208843818</v>
      </c>
      <c r="Q49" s="47">
        <v>99.253314208843818</v>
      </c>
      <c r="R49" s="47">
        <v>98.805302734150118</v>
      </c>
      <c r="S49" s="47">
        <v>98.805302734150118</v>
      </c>
      <c r="T49" s="47">
        <v>101.63313790734826</v>
      </c>
      <c r="U49" s="47">
        <v>100.4384406414984</v>
      </c>
      <c r="V49" s="47">
        <v>100.4384406414984</v>
      </c>
      <c r="W49" s="47">
        <v>100.4384406414984</v>
      </c>
      <c r="X49" s="47">
        <v>100.4384406414984</v>
      </c>
      <c r="Y49" s="47">
        <v>100.4384406414984</v>
      </c>
      <c r="Z49" s="47">
        <v>100.4384406414984</v>
      </c>
      <c r="AA49" s="47">
        <v>100.4384406414984</v>
      </c>
      <c r="AB49" s="47">
        <v>100.4384406414984</v>
      </c>
      <c r="AC49" s="62">
        <v>114.82405076117725</v>
      </c>
      <c r="AD49" s="62">
        <v>104.67350083537652</v>
      </c>
      <c r="AE49" s="62">
        <v>104.67350083537652</v>
      </c>
      <c r="AF49" s="62">
        <v>100</v>
      </c>
    </row>
    <row r="50" spans="1:32">
      <c r="A50" s="57"/>
      <c r="B50" s="60" t="s">
        <v>129</v>
      </c>
      <c r="C50" s="54"/>
      <c r="D50" s="66"/>
      <c r="E50" s="75"/>
      <c r="F50" s="55"/>
      <c r="G50" s="47">
        <v>100</v>
      </c>
      <c r="H50" s="47">
        <v>100</v>
      </c>
      <c r="I50" s="47">
        <v>100</v>
      </c>
      <c r="J50" s="47">
        <v>100</v>
      </c>
      <c r="K50" s="47">
        <v>100</v>
      </c>
      <c r="L50" s="47">
        <v>100</v>
      </c>
      <c r="M50" s="47">
        <v>100</v>
      </c>
      <c r="N50" s="47">
        <v>100</v>
      </c>
      <c r="O50" s="47">
        <v>100</v>
      </c>
      <c r="P50" s="47">
        <v>100</v>
      </c>
      <c r="Q50" s="47">
        <v>100</v>
      </c>
      <c r="R50" s="47">
        <v>100</v>
      </c>
      <c r="S50" s="47">
        <v>103.10450086389184</v>
      </c>
      <c r="T50" s="47">
        <v>104.65675129583776</v>
      </c>
      <c r="U50" s="47">
        <v>104.65675129583776</v>
      </c>
      <c r="V50" s="47">
        <v>104.65675129583776</v>
      </c>
      <c r="W50" s="47">
        <v>104.65675129583776</v>
      </c>
      <c r="X50" s="47">
        <v>104.65675129583776</v>
      </c>
      <c r="Y50" s="47">
        <v>104.65675129583776</v>
      </c>
      <c r="Z50" s="47">
        <v>104.65675129583776</v>
      </c>
      <c r="AA50" s="47">
        <v>108.66093706933511</v>
      </c>
      <c r="AB50" s="47">
        <v>108.66093706933511</v>
      </c>
      <c r="AC50" s="62">
        <v>117.65471836017404</v>
      </c>
      <c r="AD50" s="62">
        <v>112.41961641594855</v>
      </c>
      <c r="AE50" s="62">
        <v>112.41961641594855</v>
      </c>
      <c r="AF50" s="62">
        <v>102.08456872870539</v>
      </c>
    </row>
    <row r="51" spans="1:32">
      <c r="A51" s="57" t="s">
        <v>130</v>
      </c>
      <c r="B51" s="58"/>
      <c r="C51" s="54"/>
      <c r="D51" s="66"/>
      <c r="E51" s="75"/>
      <c r="F51" s="55"/>
      <c r="G51" s="47">
        <v>100</v>
      </c>
      <c r="H51" s="47">
        <v>100</v>
      </c>
      <c r="I51" s="47">
        <v>100</v>
      </c>
      <c r="J51" s="47">
        <v>100</v>
      </c>
      <c r="K51" s="47">
        <v>100</v>
      </c>
      <c r="L51" s="47">
        <v>100</v>
      </c>
      <c r="M51" s="47">
        <v>100</v>
      </c>
      <c r="N51" s="47">
        <v>100</v>
      </c>
      <c r="O51" s="47">
        <v>128.57142857142858</v>
      </c>
      <c r="P51" s="47">
        <v>128.57142857142858</v>
      </c>
      <c r="Q51" s="47">
        <v>128.57142857142858</v>
      </c>
      <c r="R51" s="47">
        <v>128.57142857142858</v>
      </c>
      <c r="S51" s="47">
        <v>128.57142857142858</v>
      </c>
      <c r="T51" s="47">
        <v>128.57142857142858</v>
      </c>
      <c r="U51" s="47">
        <v>128.57142857142858</v>
      </c>
      <c r="V51" s="47">
        <v>128.57142857142858</v>
      </c>
      <c r="W51" s="47">
        <v>128.57142857142858</v>
      </c>
      <c r="X51" s="47">
        <v>128.57142857142858</v>
      </c>
      <c r="Y51" s="47">
        <v>128.57142857142858</v>
      </c>
      <c r="Z51" s="47">
        <v>128.57142857142858</v>
      </c>
      <c r="AA51" s="47">
        <v>152.38095238095238</v>
      </c>
      <c r="AB51" s="47">
        <v>152.38095238095238</v>
      </c>
      <c r="AC51" s="59">
        <v>219.04761904761907</v>
      </c>
      <c r="AD51" s="59">
        <v>104.3478260869565</v>
      </c>
      <c r="AE51" s="59">
        <v>104.3478260869565</v>
      </c>
      <c r="AF51" s="59">
        <v>104.3478260869565</v>
      </c>
    </row>
    <row r="52" spans="1:32">
      <c r="A52" s="57" t="s">
        <v>131</v>
      </c>
      <c r="B52" s="58"/>
      <c r="C52" s="54"/>
      <c r="D52" s="66"/>
      <c r="E52" s="75"/>
      <c r="F52" s="55"/>
      <c r="G52" s="47">
        <v>100</v>
      </c>
      <c r="H52" s="47">
        <v>100</v>
      </c>
      <c r="I52" s="47">
        <v>100</v>
      </c>
      <c r="J52" s="47">
        <v>100</v>
      </c>
      <c r="K52" s="47">
        <v>100</v>
      </c>
      <c r="L52" s="47">
        <v>102.63515992172829</v>
      </c>
      <c r="M52" s="47">
        <v>102.63515992172829</v>
      </c>
      <c r="N52" s="47">
        <v>102.63515992172829</v>
      </c>
      <c r="O52" s="47">
        <v>102.77788596851848</v>
      </c>
      <c r="P52" s="47">
        <v>102.77788596851848</v>
      </c>
      <c r="Q52" s="47">
        <v>113.31852565543164</v>
      </c>
      <c r="R52" s="47">
        <v>113.31852565543164</v>
      </c>
      <c r="S52" s="47">
        <v>113.31852565543164</v>
      </c>
      <c r="T52" s="47">
        <v>113.31852565543164</v>
      </c>
      <c r="U52" s="47">
        <v>115.45941635728435</v>
      </c>
      <c r="V52" s="47">
        <v>115.45941635728435</v>
      </c>
      <c r="W52" s="47">
        <v>115.45941635728435</v>
      </c>
      <c r="X52" s="47">
        <v>115.45941635728435</v>
      </c>
      <c r="Y52" s="47">
        <v>115.45941635728435</v>
      </c>
      <c r="Z52" s="47">
        <v>115.45941635728435</v>
      </c>
      <c r="AA52" s="47">
        <v>115.45941635728435</v>
      </c>
      <c r="AB52" s="47">
        <v>115.45941635728435</v>
      </c>
      <c r="AC52" s="59">
        <v>213.0882839149584</v>
      </c>
      <c r="AD52" s="59">
        <v>106.70257357623673</v>
      </c>
      <c r="AE52" s="59">
        <v>100</v>
      </c>
      <c r="AF52" s="59">
        <v>100</v>
      </c>
    </row>
    <row r="53" spans="1:32">
      <c r="A53" s="57"/>
      <c r="B53" s="60" t="s">
        <v>132</v>
      </c>
      <c r="C53" s="54"/>
      <c r="D53" s="66"/>
      <c r="E53" s="75"/>
      <c r="F53" s="55"/>
      <c r="G53" s="47">
        <v>100</v>
      </c>
      <c r="H53" s="47">
        <v>100</v>
      </c>
      <c r="I53" s="47">
        <v>100</v>
      </c>
      <c r="J53" s="47">
        <v>100</v>
      </c>
      <c r="K53" s="47">
        <v>100</v>
      </c>
      <c r="L53" s="47">
        <v>106.49004355698257</v>
      </c>
      <c r="M53" s="47">
        <v>106.49004355698257</v>
      </c>
      <c r="N53" s="47">
        <v>106.49004355698257</v>
      </c>
      <c r="O53" s="47">
        <v>106.84155856476119</v>
      </c>
      <c r="P53" s="47">
        <v>106.84155856476119</v>
      </c>
      <c r="Q53" s="47">
        <v>132.8017327926915</v>
      </c>
      <c r="R53" s="47">
        <v>132.8017327926915</v>
      </c>
      <c r="S53" s="47">
        <v>132.8017327926915</v>
      </c>
      <c r="T53" s="47">
        <v>132.8017327926915</v>
      </c>
      <c r="U53" s="47">
        <v>138.07445790937066</v>
      </c>
      <c r="V53" s="47">
        <v>138.07445790937066</v>
      </c>
      <c r="W53" s="47">
        <v>138.07445790937066</v>
      </c>
      <c r="X53" s="47">
        <v>138.07445790937066</v>
      </c>
      <c r="Y53" s="47">
        <v>138.07445790937066</v>
      </c>
      <c r="Z53" s="47">
        <v>138.07445790937066</v>
      </c>
      <c r="AA53" s="47">
        <v>138.07445790937066</v>
      </c>
      <c r="AB53" s="47">
        <v>138.07445790937066</v>
      </c>
      <c r="AC53" s="62">
        <v>171.28196351549661</v>
      </c>
      <c r="AD53" s="62">
        <v>97.938343871452517</v>
      </c>
      <c r="AE53" s="62">
        <v>100</v>
      </c>
      <c r="AF53" s="62">
        <v>100</v>
      </c>
    </row>
    <row r="54" spans="1:32">
      <c r="A54" s="57"/>
      <c r="B54" s="60" t="s">
        <v>133</v>
      </c>
      <c r="C54" s="54"/>
      <c r="D54" s="66"/>
      <c r="E54" s="90"/>
      <c r="F54" s="55"/>
      <c r="G54" s="47">
        <v>100</v>
      </c>
      <c r="H54" s="47">
        <v>100</v>
      </c>
      <c r="I54" s="47">
        <v>100</v>
      </c>
      <c r="J54" s="47">
        <v>100</v>
      </c>
      <c r="K54" s="47">
        <v>100</v>
      </c>
      <c r="L54" s="47">
        <v>100</v>
      </c>
      <c r="M54" s="47">
        <v>100</v>
      </c>
      <c r="N54" s="47">
        <v>100</v>
      </c>
      <c r="O54" s="47">
        <v>100</v>
      </c>
      <c r="P54" s="47">
        <v>100</v>
      </c>
      <c r="Q54" s="47">
        <v>100</v>
      </c>
      <c r="R54" s="47">
        <v>100</v>
      </c>
      <c r="S54" s="47">
        <v>100</v>
      </c>
      <c r="T54" s="47">
        <v>100</v>
      </c>
      <c r="U54" s="47">
        <v>100</v>
      </c>
      <c r="V54" s="47">
        <v>100</v>
      </c>
      <c r="W54" s="47">
        <v>100</v>
      </c>
      <c r="X54" s="47">
        <v>100</v>
      </c>
      <c r="Y54" s="47">
        <v>100</v>
      </c>
      <c r="Z54" s="47">
        <v>100</v>
      </c>
      <c r="AA54" s="47">
        <v>100</v>
      </c>
      <c r="AB54" s="47">
        <v>100</v>
      </c>
      <c r="AC54" s="62">
        <v>241.66666666666674</v>
      </c>
      <c r="AD54" s="62">
        <v>111.53846153846155</v>
      </c>
      <c r="AE54" s="62">
        <v>100</v>
      </c>
      <c r="AF54" s="62">
        <v>100</v>
      </c>
    </row>
    <row r="55" spans="1:32">
      <c r="A55" s="57" t="s">
        <v>134</v>
      </c>
      <c r="B55" s="58"/>
      <c r="C55" s="54"/>
      <c r="D55" s="66"/>
      <c r="E55" s="89"/>
      <c r="F55" s="55"/>
      <c r="G55" s="47">
        <v>99.999999999999986</v>
      </c>
      <c r="H55" s="47">
        <v>102.66766279869972</v>
      </c>
      <c r="I55" s="47">
        <v>102.66766279869972</v>
      </c>
      <c r="J55" s="47">
        <v>102.66766279869972</v>
      </c>
      <c r="K55" s="47">
        <v>102.66766279869972</v>
      </c>
      <c r="L55" s="47">
        <v>102.66766279869972</v>
      </c>
      <c r="M55" s="47">
        <v>103.66290135046476</v>
      </c>
      <c r="N55" s="47">
        <v>102.63679898458696</v>
      </c>
      <c r="O55" s="47">
        <v>102.63679898458696</v>
      </c>
      <c r="P55" s="47">
        <v>102.63679898458696</v>
      </c>
      <c r="Q55" s="47">
        <v>102.19596033646278</v>
      </c>
      <c r="R55" s="47">
        <v>102.19596033646278</v>
      </c>
      <c r="S55" s="47">
        <v>102.19596033646278</v>
      </c>
      <c r="T55" s="47">
        <v>106.06340152232085</v>
      </c>
      <c r="U55" s="47">
        <v>105.92806818422751</v>
      </c>
      <c r="V55" s="47">
        <v>105.91656407322874</v>
      </c>
      <c r="W55" s="47">
        <v>110.45493607096078</v>
      </c>
      <c r="X55" s="47">
        <v>110.59108519917768</v>
      </c>
      <c r="Y55" s="47">
        <v>110.97288726370218</v>
      </c>
      <c r="Z55" s="47">
        <v>112.68913337656717</v>
      </c>
      <c r="AA55" s="47">
        <v>112.49573478574138</v>
      </c>
      <c r="AB55" s="47">
        <v>112.49573478574138</v>
      </c>
      <c r="AC55" s="59">
        <v>161.9491673193418</v>
      </c>
      <c r="AD55" s="59">
        <v>110.94881631185618</v>
      </c>
      <c r="AE55" s="59">
        <v>105.43797932514791</v>
      </c>
      <c r="AF55" s="59">
        <v>101.49139678256218</v>
      </c>
    </row>
    <row r="56" spans="1:32">
      <c r="A56" s="57"/>
      <c r="B56" s="60" t="s">
        <v>135</v>
      </c>
      <c r="C56" s="54"/>
      <c r="D56" s="66"/>
      <c r="E56" s="90"/>
      <c r="F56" s="55"/>
      <c r="G56" s="47">
        <v>99.999999999999972</v>
      </c>
      <c r="H56" s="47">
        <v>102.92839791544746</v>
      </c>
      <c r="I56" s="47">
        <v>102.92839791544746</v>
      </c>
      <c r="J56" s="47">
        <v>102.92839791544746</v>
      </c>
      <c r="K56" s="47">
        <v>102.92839791544746</v>
      </c>
      <c r="L56" s="47">
        <v>102.92839791544746</v>
      </c>
      <c r="M56" s="47">
        <v>104.02091024563487</v>
      </c>
      <c r="N56" s="47">
        <v>102.72259692673421</v>
      </c>
      <c r="O56" s="47">
        <v>102.72259692673421</v>
      </c>
      <c r="P56" s="47">
        <v>102.72259692673421</v>
      </c>
      <c r="Q56" s="47">
        <v>102.23867108016741</v>
      </c>
      <c r="R56" s="47">
        <v>102.23867108016741</v>
      </c>
      <c r="S56" s="47">
        <v>102.23867108016741</v>
      </c>
      <c r="T56" s="47">
        <v>105.79173552214483</v>
      </c>
      <c r="U56" s="47">
        <v>105.64317481748748</v>
      </c>
      <c r="V56" s="47">
        <v>105.64317481748748</v>
      </c>
      <c r="W56" s="47">
        <v>110.61249496150165</v>
      </c>
      <c r="X56" s="47">
        <v>110.76195119092267</v>
      </c>
      <c r="Y56" s="47">
        <v>111.17888714952917</v>
      </c>
      <c r="Z56" s="47">
        <v>113.06287771301359</v>
      </c>
      <c r="AA56" s="47">
        <v>112.85275962505821</v>
      </c>
      <c r="AB56" s="47">
        <v>112.85275962505821</v>
      </c>
      <c r="AC56" s="62">
        <v>164.16378134161872</v>
      </c>
      <c r="AD56" s="62">
        <v>110.6695347021225</v>
      </c>
      <c r="AE56" s="62">
        <v>104.51281155497554</v>
      </c>
      <c r="AF56" s="62">
        <v>100.54849900551623</v>
      </c>
    </row>
    <row r="57" spans="1:32">
      <c r="A57" s="57"/>
      <c r="B57" s="60" t="s">
        <v>136</v>
      </c>
      <c r="C57" s="54"/>
      <c r="D57" s="66"/>
      <c r="E57" s="88"/>
      <c r="F57" s="92"/>
      <c r="G57" s="93">
        <v>100.00000000000001</v>
      </c>
      <c r="H57" s="93">
        <v>100.00000000000001</v>
      </c>
      <c r="I57" s="93">
        <v>100.00000000000001</v>
      </c>
      <c r="J57" s="93">
        <v>100.00000000000001</v>
      </c>
      <c r="K57" s="93">
        <v>100.00000000000001</v>
      </c>
      <c r="L57" s="93">
        <v>100.00000000000001</v>
      </c>
      <c r="M57" s="93">
        <v>100.00000000000001</v>
      </c>
      <c r="N57" s="93">
        <v>102.23001209653353</v>
      </c>
      <c r="O57" s="93">
        <v>102.23001209653353</v>
      </c>
      <c r="P57" s="93">
        <v>102.23001209653353</v>
      </c>
      <c r="Q57" s="93">
        <v>102.23001209653353</v>
      </c>
      <c r="R57" s="93">
        <v>102.23001209653353</v>
      </c>
      <c r="S57" s="93">
        <v>102.23001209653353</v>
      </c>
      <c r="T57" s="93">
        <v>111.21095892301166</v>
      </c>
      <c r="U57" s="93">
        <v>111.21095892301166</v>
      </c>
      <c r="V57" s="93">
        <v>111.04715224877656</v>
      </c>
      <c r="W57" s="93">
        <v>111.21095892301166</v>
      </c>
      <c r="X57" s="93">
        <v>111.21095892301166</v>
      </c>
      <c r="Y57" s="93">
        <v>111.23927653693589</v>
      </c>
      <c r="Z57" s="93">
        <v>111.23927653693589</v>
      </c>
      <c r="AA57" s="93">
        <v>111.21095892301166</v>
      </c>
      <c r="AB57" s="93">
        <v>111.21095892301166</v>
      </c>
      <c r="AC57" s="62">
        <v>149.81250204529132</v>
      </c>
      <c r="AD57" s="62">
        <v>117.46090273336766</v>
      </c>
      <c r="AE57" s="62">
        <v>121.97023243392073</v>
      </c>
      <c r="AF57" s="62">
        <v>117.46090273336766</v>
      </c>
    </row>
    <row r="58" spans="1:32" ht="13.5" thickBot="1">
      <c r="A58" s="94"/>
      <c r="B58" s="95" t="s">
        <v>137</v>
      </c>
      <c r="C58" s="96"/>
      <c r="D58" s="97"/>
      <c r="E58" s="98"/>
      <c r="F58" s="99"/>
      <c r="G58" s="48">
        <v>100</v>
      </c>
      <c r="H58" s="48">
        <v>100</v>
      </c>
      <c r="I58" s="48">
        <v>100</v>
      </c>
      <c r="J58" s="48">
        <v>100</v>
      </c>
      <c r="K58" s="48">
        <v>100</v>
      </c>
      <c r="L58" s="48">
        <v>100</v>
      </c>
      <c r="M58" s="48">
        <v>100</v>
      </c>
      <c r="N58" s="48">
        <v>100</v>
      </c>
      <c r="O58" s="48">
        <v>100</v>
      </c>
      <c r="P58" s="48">
        <v>100</v>
      </c>
      <c r="Q58" s="48">
        <v>100</v>
      </c>
      <c r="R58" s="48">
        <v>100</v>
      </c>
      <c r="S58" s="48">
        <v>100</v>
      </c>
      <c r="T58" s="48">
        <v>100</v>
      </c>
      <c r="U58" s="48">
        <v>100</v>
      </c>
      <c r="V58" s="48">
        <v>100</v>
      </c>
      <c r="W58" s="48">
        <v>100</v>
      </c>
      <c r="X58" s="48">
        <v>100</v>
      </c>
      <c r="Y58" s="48">
        <v>100</v>
      </c>
      <c r="Z58" s="48">
        <v>100</v>
      </c>
      <c r="AA58" s="48">
        <v>100</v>
      </c>
      <c r="AB58" s="48">
        <v>100</v>
      </c>
      <c r="AC58" s="100">
        <v>100</v>
      </c>
      <c r="AD58" s="100">
        <v>100</v>
      </c>
      <c r="AE58" s="100">
        <v>100</v>
      </c>
      <c r="AF58" s="100">
        <v>100</v>
      </c>
    </row>
    <row r="61" spans="1:32" hidden="1"/>
    <row r="62" spans="1:32" hidden="1"/>
    <row r="63" spans="1:32" hidden="1"/>
    <row r="64" spans="1:32" hidden="1"/>
    <row r="65" spans="1:36" hidden="1"/>
    <row r="66" spans="1:36" hidden="1"/>
    <row r="67" spans="1:36" hidden="1">
      <c r="A67" s="116" t="s">
        <v>61</v>
      </c>
      <c r="B67" s="116"/>
      <c r="C67" s="116"/>
      <c r="D67" s="116"/>
      <c r="E67" s="116"/>
      <c r="F67" s="116"/>
      <c r="G67" s="49" t="s">
        <v>62</v>
      </c>
      <c r="H67" s="49" t="s">
        <v>63</v>
      </c>
      <c r="I67" s="49" t="s">
        <v>64</v>
      </c>
      <c r="J67" s="49" t="s">
        <v>65</v>
      </c>
      <c r="K67" s="49" t="s">
        <v>66</v>
      </c>
      <c r="L67" s="49" t="s">
        <v>67</v>
      </c>
      <c r="M67" s="49" t="s">
        <v>68</v>
      </c>
      <c r="N67" s="49" t="s">
        <v>69</v>
      </c>
      <c r="O67" s="49" t="s">
        <v>70</v>
      </c>
      <c r="P67" s="49" t="s">
        <v>71</v>
      </c>
      <c r="Q67" s="49" t="s">
        <v>72</v>
      </c>
      <c r="R67" s="49" t="s">
        <v>73</v>
      </c>
      <c r="S67" s="49" t="s">
        <v>74</v>
      </c>
      <c r="T67" s="49" t="s">
        <v>75</v>
      </c>
      <c r="U67" s="49" t="s">
        <v>76</v>
      </c>
      <c r="V67" s="49" t="s">
        <v>77</v>
      </c>
      <c r="W67" s="49" t="s">
        <v>78</v>
      </c>
      <c r="X67" s="49" t="s">
        <v>79</v>
      </c>
      <c r="Y67" s="49" t="s">
        <v>80</v>
      </c>
      <c r="Z67" s="49" t="s">
        <v>81</v>
      </c>
      <c r="AA67" s="49" t="s">
        <v>82</v>
      </c>
      <c r="AB67" s="49" t="s">
        <v>83</v>
      </c>
      <c r="AC67" s="50" t="s">
        <v>141</v>
      </c>
      <c r="AD67" s="50" t="s">
        <v>141</v>
      </c>
      <c r="AE67" s="50" t="s">
        <v>141</v>
      </c>
      <c r="AF67" s="50" t="s">
        <v>141</v>
      </c>
      <c r="AG67" s="101"/>
      <c r="AH67" s="101"/>
      <c r="AI67" s="101"/>
      <c r="AJ67" s="101"/>
    </row>
    <row r="68" spans="1:36" ht="13.5" hidden="1" thickBot="1">
      <c r="A68" s="117"/>
      <c r="B68" s="117"/>
      <c r="C68" s="117"/>
      <c r="D68" s="117"/>
      <c r="E68" s="117"/>
      <c r="F68" s="117"/>
      <c r="G68" s="48" t="s">
        <v>62</v>
      </c>
      <c r="H68" s="48" t="s">
        <v>62</v>
      </c>
      <c r="I68" s="48" t="s">
        <v>62</v>
      </c>
      <c r="J68" s="48" t="s">
        <v>62</v>
      </c>
      <c r="K68" s="48" t="s">
        <v>62</v>
      </c>
      <c r="L68" s="48" t="s">
        <v>62</v>
      </c>
      <c r="M68" s="48" t="s">
        <v>62</v>
      </c>
      <c r="N68" s="48" t="s">
        <v>62</v>
      </c>
      <c r="O68" s="48" t="s">
        <v>62</v>
      </c>
      <c r="P68" s="48" t="s">
        <v>62</v>
      </c>
      <c r="Q68" s="48" t="s">
        <v>62</v>
      </c>
      <c r="R68" s="48" t="s">
        <v>62</v>
      </c>
      <c r="S68" s="48" t="s">
        <v>62</v>
      </c>
      <c r="T68" s="48" t="s">
        <v>62</v>
      </c>
      <c r="U68" s="48" t="s">
        <v>62</v>
      </c>
      <c r="V68" s="48" t="s">
        <v>62</v>
      </c>
      <c r="W68" s="48" t="s">
        <v>62</v>
      </c>
      <c r="X68" s="48" t="s">
        <v>62</v>
      </c>
      <c r="Y68" s="48" t="s">
        <v>62</v>
      </c>
      <c r="Z68" s="48" t="s">
        <v>62</v>
      </c>
      <c r="AA68" s="48" t="s">
        <v>62</v>
      </c>
      <c r="AB68" s="48" t="s">
        <v>62</v>
      </c>
      <c r="AC68" s="51" t="s">
        <v>62</v>
      </c>
      <c r="AD68" s="51" t="s">
        <v>139</v>
      </c>
      <c r="AE68" s="51" t="s">
        <v>142</v>
      </c>
      <c r="AF68" s="51" t="s">
        <v>140</v>
      </c>
    </row>
    <row r="69" spans="1:36" hidden="1">
      <c r="A69" s="52"/>
      <c r="B69" s="53" t="s">
        <v>84</v>
      </c>
      <c r="C69" s="54"/>
      <c r="D69" s="54"/>
      <c r="E69" s="54"/>
      <c r="F69" s="55"/>
      <c r="G69" s="47">
        <v>100.00000000000001</v>
      </c>
      <c r="H69" s="47">
        <v>100.39435592005304</v>
      </c>
      <c r="I69" s="47">
        <v>101.46738581253121</v>
      </c>
      <c r="J69" s="47">
        <v>102.21940312635107</v>
      </c>
      <c r="K69" s="47">
        <v>100.95335417055618</v>
      </c>
      <c r="L69" s="47">
        <v>102.27621912633364</v>
      </c>
      <c r="M69" s="47">
        <v>104.39286391109088</v>
      </c>
      <c r="N69" s="47">
        <v>103.71256219728294</v>
      </c>
      <c r="O69" s="47">
        <v>104.97232270896563</v>
      </c>
      <c r="P69" s="47">
        <v>105.17252882296712</v>
      </c>
      <c r="Q69" s="47">
        <v>105.19660021833627</v>
      </c>
      <c r="R69" s="47">
        <v>106.66642144076241</v>
      </c>
      <c r="S69" s="47">
        <v>109.84306438612141</v>
      </c>
      <c r="T69" s="47">
        <v>112.26428174259944</v>
      </c>
      <c r="U69" s="47">
        <v>113.92208077977627</v>
      </c>
      <c r="V69" s="47">
        <v>115.6239515666805</v>
      </c>
      <c r="W69" s="47">
        <v>117.33485222763967</v>
      </c>
      <c r="X69" s="47">
        <v>118.16844644970338</v>
      </c>
      <c r="Y69" s="47">
        <v>118.49113738370795</v>
      </c>
      <c r="Z69" s="47">
        <v>119.89527192988538</v>
      </c>
      <c r="AA69" s="47">
        <v>120.38896056765223</v>
      </c>
      <c r="AB69" s="47">
        <v>120.78990112676415</v>
      </c>
      <c r="AC69" s="56">
        <v>155.19422864539285</v>
      </c>
      <c r="AD69" s="56">
        <v>101.83232126557007</v>
      </c>
      <c r="AE69" s="56">
        <v>110.46401228527367</v>
      </c>
      <c r="AF69" s="56">
        <v>101.46655526430146</v>
      </c>
    </row>
    <row r="70" spans="1:36" hidden="1">
      <c r="A70" s="57" t="s">
        <v>85</v>
      </c>
      <c r="B70" s="58"/>
      <c r="C70" s="54"/>
      <c r="D70" s="54"/>
      <c r="E70" s="54"/>
      <c r="F70" s="55"/>
      <c r="G70" s="47">
        <v>99.999999999999986</v>
      </c>
      <c r="H70" s="47">
        <v>100.59867813323334</v>
      </c>
      <c r="I70" s="47">
        <v>101.07709691343754</v>
      </c>
      <c r="J70" s="47">
        <v>101.63285960005084</v>
      </c>
      <c r="K70" s="47">
        <v>97.77179128451624</v>
      </c>
      <c r="L70" s="47">
        <v>100.38909680995833</v>
      </c>
      <c r="M70" s="47">
        <v>102.45148881968088</v>
      </c>
      <c r="N70" s="47">
        <v>101.13788808351707</v>
      </c>
      <c r="O70" s="47">
        <v>101.43400329229507</v>
      </c>
      <c r="P70" s="47">
        <v>100.53152169282917</v>
      </c>
      <c r="Q70" s="47">
        <v>100.16249442227981</v>
      </c>
      <c r="R70" s="47">
        <v>102.45116699078937</v>
      </c>
      <c r="S70" s="47">
        <v>105.52858278138942</v>
      </c>
      <c r="T70" s="47">
        <v>106.42654751081101</v>
      </c>
      <c r="U70" s="47">
        <v>109.89069069693205</v>
      </c>
      <c r="V70" s="47">
        <v>116.3022602081828</v>
      </c>
      <c r="W70" s="47">
        <v>119.04722782245483</v>
      </c>
      <c r="X70" s="47">
        <v>120.51366091541068</v>
      </c>
      <c r="Y70" s="47">
        <v>124.19789379063215</v>
      </c>
      <c r="Z70" s="47">
        <v>123.18657677293639</v>
      </c>
      <c r="AA70" s="47">
        <v>118.7533173530816</v>
      </c>
      <c r="AB70" s="47">
        <v>116.68032969999282</v>
      </c>
      <c r="AC70" s="59">
        <v>145.6183230639227</v>
      </c>
      <c r="AD70" s="59">
        <v>102.64334188208156</v>
      </c>
      <c r="AE70" s="59">
        <v>107.96079279129998</v>
      </c>
      <c r="AF70" s="59">
        <v>101.16965817555798</v>
      </c>
    </row>
    <row r="71" spans="1:36" hidden="1">
      <c r="A71" s="57"/>
      <c r="B71" s="60" t="s">
        <v>86</v>
      </c>
      <c r="C71" s="61"/>
      <c r="D71" s="54"/>
      <c r="E71" s="54"/>
      <c r="F71" s="55"/>
      <c r="G71" s="47">
        <v>99.999999999999986</v>
      </c>
      <c r="H71" s="47">
        <v>100.62644719773391</v>
      </c>
      <c r="I71" s="47">
        <v>101.12705693703332</v>
      </c>
      <c r="J71" s="47">
        <v>101.8628238116419</v>
      </c>
      <c r="K71" s="47">
        <v>97.786934772223375</v>
      </c>
      <c r="L71" s="47">
        <v>100.52564130084087</v>
      </c>
      <c r="M71" s="47">
        <v>102.6378342077749</v>
      </c>
      <c r="N71" s="47">
        <v>101.1185718141671</v>
      </c>
      <c r="O71" s="47">
        <v>101.42842201989203</v>
      </c>
      <c r="P71" s="47">
        <v>100.48407974712778</v>
      </c>
      <c r="Q71" s="47">
        <v>100.39729340629313</v>
      </c>
      <c r="R71" s="47">
        <v>102.79212367899743</v>
      </c>
      <c r="S71" s="47">
        <v>106.01228221037995</v>
      </c>
      <c r="T71" s="47">
        <v>106.74236380752147</v>
      </c>
      <c r="U71" s="47">
        <v>110.33273130780299</v>
      </c>
      <c r="V71" s="47">
        <v>117.0416948233182</v>
      </c>
      <c r="W71" s="47">
        <v>119.48032827898794</v>
      </c>
      <c r="X71" s="47">
        <v>121.02981964454777</v>
      </c>
      <c r="Y71" s="47">
        <v>124.85520134179916</v>
      </c>
      <c r="Z71" s="47">
        <v>124.01789305842212</v>
      </c>
      <c r="AA71" s="47">
        <v>119.15107970904229</v>
      </c>
      <c r="AB71" s="47">
        <v>117.02339921092982</v>
      </c>
      <c r="AC71" s="62">
        <v>146.6470556201553</v>
      </c>
      <c r="AD71" s="62">
        <v>102.66182069853443</v>
      </c>
      <c r="AE71" s="62">
        <v>108.00555731988027</v>
      </c>
      <c r="AF71" s="62">
        <v>101.20165737284907</v>
      </c>
    </row>
    <row r="72" spans="1:36" hidden="1">
      <c r="A72" s="57"/>
      <c r="B72" s="61"/>
      <c r="C72" s="63" t="s">
        <v>87</v>
      </c>
      <c r="D72" s="54"/>
      <c r="E72" s="64"/>
      <c r="F72" s="55"/>
      <c r="G72" s="47">
        <v>99.999999999999986</v>
      </c>
      <c r="H72" s="47">
        <v>99.810912610750066</v>
      </c>
      <c r="I72" s="47">
        <v>101.23346540551113</v>
      </c>
      <c r="J72" s="47">
        <v>102.02251954118479</v>
      </c>
      <c r="K72" s="47">
        <v>101.34476913799195</v>
      </c>
      <c r="L72" s="47">
        <v>101.34476913799195</v>
      </c>
      <c r="M72" s="47">
        <v>102.24337461584875</v>
      </c>
      <c r="N72" s="47">
        <v>103.66851805931063</v>
      </c>
      <c r="O72" s="47">
        <v>107.52591693231956</v>
      </c>
      <c r="P72" s="47">
        <v>107.55972302609135</v>
      </c>
      <c r="Q72" s="47">
        <v>107.70654347803041</v>
      </c>
      <c r="R72" s="47">
        <v>107.70654347803041</v>
      </c>
      <c r="S72" s="47">
        <v>102.61817744195601</v>
      </c>
      <c r="T72" s="47">
        <v>103.52444155063611</v>
      </c>
      <c r="U72" s="47">
        <v>103.61020568580595</v>
      </c>
      <c r="V72" s="47">
        <v>103.61617146705979</v>
      </c>
      <c r="W72" s="47">
        <v>104.16634506595283</v>
      </c>
      <c r="X72" s="47">
        <v>104.74833616486634</v>
      </c>
      <c r="Y72" s="47">
        <v>103.51291900101079</v>
      </c>
      <c r="Z72" s="47">
        <v>103.93194182179643</v>
      </c>
      <c r="AA72" s="47">
        <v>103.80672823583635</v>
      </c>
      <c r="AB72" s="47">
        <v>101.38927547437358</v>
      </c>
      <c r="AC72" s="65">
        <v>136.68929537055445</v>
      </c>
      <c r="AD72" s="65">
        <v>96.644493358561988</v>
      </c>
      <c r="AE72" s="65">
        <v>114.14403913735779</v>
      </c>
      <c r="AF72" s="65">
        <v>99.054194639404074</v>
      </c>
    </row>
    <row r="73" spans="1:36" hidden="1">
      <c r="A73" s="57"/>
      <c r="B73" s="61"/>
      <c r="C73" s="63" t="s">
        <v>88</v>
      </c>
      <c r="D73" s="66"/>
      <c r="E73" s="64"/>
      <c r="F73" s="55"/>
      <c r="G73" s="47">
        <v>99.999999999999986</v>
      </c>
      <c r="H73" s="47">
        <v>98.264967309020705</v>
      </c>
      <c r="I73" s="47">
        <v>103.17737406753422</v>
      </c>
      <c r="J73" s="47">
        <v>108.18904148257543</v>
      </c>
      <c r="K73" s="47">
        <v>87.743624369657795</v>
      </c>
      <c r="L73" s="47">
        <v>97.962601872396803</v>
      </c>
      <c r="M73" s="47">
        <v>107.5505302913933</v>
      </c>
      <c r="N73" s="47">
        <v>95.149427859418438</v>
      </c>
      <c r="O73" s="47">
        <v>95.149427859418438</v>
      </c>
      <c r="P73" s="47">
        <v>99.466283344996242</v>
      </c>
      <c r="Q73" s="47">
        <v>94.479650463442439</v>
      </c>
      <c r="R73" s="47">
        <v>97.533148721681471</v>
      </c>
      <c r="S73" s="47">
        <v>116.47532957292084</v>
      </c>
      <c r="T73" s="47">
        <v>116.60777932694064</v>
      </c>
      <c r="U73" s="47">
        <v>130.1883853420245</v>
      </c>
      <c r="V73" s="47">
        <v>162.16120778673692</v>
      </c>
      <c r="W73" s="47">
        <v>165.35891084596051</v>
      </c>
      <c r="X73" s="47">
        <v>170.253429680523</v>
      </c>
      <c r="Y73" s="47">
        <v>191.42455248312075</v>
      </c>
      <c r="Z73" s="47">
        <v>188.97462037571157</v>
      </c>
      <c r="AA73" s="47">
        <v>169.93609138326488</v>
      </c>
      <c r="AB73" s="47">
        <v>166.41427117158554</v>
      </c>
      <c r="AC73" s="65">
        <v>189.59276660787498</v>
      </c>
      <c r="AD73" s="65">
        <v>106.82631535233662</v>
      </c>
      <c r="AE73" s="65">
        <v>97.337907816370489</v>
      </c>
      <c r="AF73" s="65">
        <v>103.66329258293099</v>
      </c>
    </row>
    <row r="74" spans="1:36" hidden="1">
      <c r="A74" s="57"/>
      <c r="B74" s="61"/>
      <c r="C74" s="67" t="s">
        <v>89</v>
      </c>
      <c r="D74" s="66"/>
      <c r="E74" s="54"/>
      <c r="F74" s="55"/>
      <c r="G74" s="47">
        <v>100</v>
      </c>
      <c r="H74" s="47">
        <v>100.23461813357285</v>
      </c>
      <c r="I74" s="47">
        <v>96.90228471225852</v>
      </c>
      <c r="J74" s="47">
        <v>87.052285242991076</v>
      </c>
      <c r="K74" s="47">
        <v>84.803024497762308</v>
      </c>
      <c r="L74" s="47">
        <v>90.789252200722146</v>
      </c>
      <c r="M74" s="47">
        <v>72.606652176963024</v>
      </c>
      <c r="N74" s="47">
        <v>65.927668682292435</v>
      </c>
      <c r="O74" s="47">
        <v>65.927668682292435</v>
      </c>
      <c r="P74" s="47">
        <v>70.546023551800516</v>
      </c>
      <c r="Q74" s="47">
        <v>78.334626971486159</v>
      </c>
      <c r="R74" s="47">
        <v>83.580518241862464</v>
      </c>
      <c r="S74" s="47">
        <v>91.943649667193455</v>
      </c>
      <c r="T74" s="47">
        <v>94.348502286469014</v>
      </c>
      <c r="U74" s="47">
        <v>96.343911520788964</v>
      </c>
      <c r="V74" s="47">
        <v>96.343911520788964</v>
      </c>
      <c r="W74" s="47">
        <v>96.497079518325407</v>
      </c>
      <c r="X74" s="47">
        <v>90.712240771222071</v>
      </c>
      <c r="Y74" s="47">
        <v>81.050225161469768</v>
      </c>
      <c r="Z74" s="47">
        <v>75.063997458509931</v>
      </c>
      <c r="AA74" s="47">
        <v>76.708861827341238</v>
      </c>
      <c r="AB74" s="47">
        <v>77.706566444501206</v>
      </c>
      <c r="AC74" s="65">
        <v>122.75218468248048</v>
      </c>
      <c r="AD74" s="65">
        <v>113.11998061754069</v>
      </c>
      <c r="AE74" s="65">
        <v>105.24115392674361</v>
      </c>
      <c r="AF74" s="65">
        <v>103.23763485157717</v>
      </c>
    </row>
    <row r="75" spans="1:36" hidden="1">
      <c r="A75" s="57"/>
      <c r="B75" s="61"/>
      <c r="C75" s="67" t="s">
        <v>90</v>
      </c>
      <c r="D75" s="66"/>
      <c r="E75" s="54"/>
      <c r="F75" s="55"/>
      <c r="G75" s="47">
        <v>100</v>
      </c>
      <c r="H75" s="47">
        <v>102.10292482433361</v>
      </c>
      <c r="I75" s="47">
        <v>99.585584808888768</v>
      </c>
      <c r="J75" s="47">
        <v>98.59149905224659</v>
      </c>
      <c r="K75" s="47">
        <v>98.640010515797542</v>
      </c>
      <c r="L75" s="47">
        <v>98.213387358054973</v>
      </c>
      <c r="M75" s="47">
        <v>98.274427562885677</v>
      </c>
      <c r="N75" s="47">
        <v>97.299100837739161</v>
      </c>
      <c r="O75" s="47">
        <v>97.299100837739161</v>
      </c>
      <c r="P75" s="47">
        <v>97.299100837739161</v>
      </c>
      <c r="Q75" s="47">
        <v>98.061115984014393</v>
      </c>
      <c r="R75" s="47">
        <v>98.274427562885677</v>
      </c>
      <c r="S75" s="47">
        <v>97.847804405143123</v>
      </c>
      <c r="T75" s="47">
        <v>97.255166566008583</v>
      </c>
      <c r="U75" s="47">
        <v>97.681789723751137</v>
      </c>
      <c r="V75" s="47">
        <v>97.681789723751137</v>
      </c>
      <c r="W75" s="47">
        <v>97.681789723751137</v>
      </c>
      <c r="X75" s="47">
        <v>97.681789723751137</v>
      </c>
      <c r="Y75" s="47">
        <v>93.114046115795475</v>
      </c>
      <c r="Z75" s="47">
        <v>92.90073453692419</v>
      </c>
      <c r="AA75" s="47">
        <v>93.500095473541407</v>
      </c>
      <c r="AB75" s="47">
        <v>93.500095473541407</v>
      </c>
      <c r="AC75" s="65">
        <v>102.95944201887019</v>
      </c>
      <c r="AD75" s="65">
        <v>101.26874464656697</v>
      </c>
      <c r="AE75" s="65">
        <v>101.12992296473786</v>
      </c>
      <c r="AF75" s="65">
        <v>100.02858899612572</v>
      </c>
    </row>
    <row r="76" spans="1:36" hidden="1">
      <c r="A76" s="68"/>
      <c r="B76" s="69"/>
      <c r="C76" s="67" t="s">
        <v>91</v>
      </c>
      <c r="D76" s="66"/>
      <c r="E76" s="70"/>
      <c r="F76" s="55"/>
      <c r="G76" s="47">
        <v>100</v>
      </c>
      <c r="H76" s="47">
        <v>123.05458272608865</v>
      </c>
      <c r="I76" s="47">
        <v>110.63063738789182</v>
      </c>
      <c r="J76" s="47">
        <v>117.70187745887968</v>
      </c>
      <c r="K76" s="47">
        <v>126.11201379822371</v>
      </c>
      <c r="L76" s="47">
        <v>133.78315341019487</v>
      </c>
      <c r="M76" s="47">
        <v>134.95580910599242</v>
      </c>
      <c r="N76" s="47">
        <v>147.63951943754756</v>
      </c>
      <c r="O76" s="47">
        <v>147.63951943754756</v>
      </c>
      <c r="P76" s="47">
        <v>147.63951943754756</v>
      </c>
      <c r="Q76" s="47">
        <v>147.63951943754756</v>
      </c>
      <c r="R76" s="47">
        <v>147.63951943754756</v>
      </c>
      <c r="S76" s="47">
        <v>168.94497917335354</v>
      </c>
      <c r="T76" s="47">
        <v>175.02156836866257</v>
      </c>
      <c r="U76" s="47">
        <v>181.86382853206879</v>
      </c>
      <c r="V76" s="47">
        <v>181.86382853206879</v>
      </c>
      <c r="W76" s="47">
        <v>184.56771703682273</v>
      </c>
      <c r="X76" s="47">
        <v>208.66791459548213</v>
      </c>
      <c r="Y76" s="47">
        <v>209.22955545409039</v>
      </c>
      <c r="Z76" s="47">
        <v>203.68236896748047</v>
      </c>
      <c r="AA76" s="47">
        <v>203.67471659427926</v>
      </c>
      <c r="AB76" s="47">
        <v>203.67471659427926</v>
      </c>
      <c r="AC76" s="65">
        <v>221.3645755398442</v>
      </c>
      <c r="AD76" s="65">
        <v>109.15674343990057</v>
      </c>
      <c r="AE76" s="65">
        <v>115.49533823328531</v>
      </c>
      <c r="AF76" s="65">
        <v>103.63892766092071</v>
      </c>
    </row>
    <row r="77" spans="1:36" hidden="1">
      <c r="A77" s="68"/>
      <c r="B77" s="69"/>
      <c r="C77" s="67" t="s">
        <v>92</v>
      </c>
      <c r="D77" s="66"/>
      <c r="E77" s="70"/>
      <c r="F77" s="55"/>
      <c r="G77" s="47">
        <v>100.00000000000001</v>
      </c>
      <c r="H77" s="47">
        <v>103.62271339786618</v>
      </c>
      <c r="I77" s="47">
        <v>98.064812065385823</v>
      </c>
      <c r="J77" s="47">
        <v>95.429698247591801</v>
      </c>
      <c r="K77" s="47">
        <v>100.62703851819192</v>
      </c>
      <c r="L77" s="47">
        <v>101.87399991752883</v>
      </c>
      <c r="M77" s="47">
        <v>107.01637201186405</v>
      </c>
      <c r="N77" s="47">
        <v>114.32572999266016</v>
      </c>
      <c r="O77" s="47">
        <v>97.622173047679539</v>
      </c>
      <c r="P77" s="47">
        <v>72.731798585219678</v>
      </c>
      <c r="Q77" s="47">
        <v>76.131946104634054</v>
      </c>
      <c r="R77" s="47">
        <v>93.202350202476879</v>
      </c>
      <c r="S77" s="47">
        <v>99.732418339219905</v>
      </c>
      <c r="T77" s="47">
        <v>89.82103169950453</v>
      </c>
      <c r="U77" s="47">
        <v>94.621714395501584</v>
      </c>
      <c r="V77" s="47">
        <v>94.619719829496091</v>
      </c>
      <c r="W77" s="47">
        <v>108.72955801442245</v>
      </c>
      <c r="X77" s="47">
        <v>108.79528224597679</v>
      </c>
      <c r="Y77" s="47">
        <v>117.05172386786997</v>
      </c>
      <c r="Z77" s="47">
        <v>117.4104143550439</v>
      </c>
      <c r="AA77" s="47">
        <v>106.30658789230256</v>
      </c>
      <c r="AB77" s="47">
        <v>103.586906297011</v>
      </c>
      <c r="AC77" s="65">
        <v>139.13370115353294</v>
      </c>
      <c r="AD77" s="65">
        <v>119.93137274306886</v>
      </c>
      <c r="AE77" s="65">
        <v>122.16561532361798</v>
      </c>
      <c r="AF77" s="65">
        <v>105.10860432276539</v>
      </c>
    </row>
    <row r="78" spans="1:36" hidden="1">
      <c r="A78" s="57"/>
      <c r="B78" s="61"/>
      <c r="C78" s="71" t="s">
        <v>93</v>
      </c>
      <c r="D78" s="71"/>
      <c r="E78" s="71"/>
      <c r="F78" s="55"/>
      <c r="G78" s="47">
        <v>99.999999999999986</v>
      </c>
      <c r="H78" s="47">
        <v>100.8848224031469</v>
      </c>
      <c r="I78" s="47">
        <v>100.01670378271909</v>
      </c>
      <c r="J78" s="47">
        <v>98.998210397452496</v>
      </c>
      <c r="K78" s="47">
        <v>98.998210397452496</v>
      </c>
      <c r="L78" s="47">
        <v>98.998210397452496</v>
      </c>
      <c r="M78" s="47">
        <v>100.01219786299511</v>
      </c>
      <c r="N78" s="47">
        <v>97.85951608288913</v>
      </c>
      <c r="O78" s="47">
        <v>97.453574449036083</v>
      </c>
      <c r="P78" s="47">
        <v>97.505238439163875</v>
      </c>
      <c r="Q78" s="47">
        <v>98.999469328678003</v>
      </c>
      <c r="R78" s="47">
        <v>98.999469328678003</v>
      </c>
      <c r="S78" s="47">
        <v>99.836723948499881</v>
      </c>
      <c r="T78" s="47">
        <v>108.62873474431464</v>
      </c>
      <c r="U78" s="47">
        <v>108.57608877798704</v>
      </c>
      <c r="V78" s="47">
        <v>108.57608877798704</v>
      </c>
      <c r="W78" s="47">
        <v>108.57608877798704</v>
      </c>
      <c r="X78" s="47">
        <v>108.39935593226635</v>
      </c>
      <c r="Y78" s="47">
        <v>108.470401813847</v>
      </c>
      <c r="Z78" s="47">
        <v>107.51069435318527</v>
      </c>
      <c r="AA78" s="47">
        <v>107.57285506193061</v>
      </c>
      <c r="AB78" s="47">
        <v>106.55800097729804</v>
      </c>
      <c r="AC78" s="72">
        <v>126.27345668611764</v>
      </c>
      <c r="AD78" s="72">
        <v>101.09791052916266</v>
      </c>
      <c r="AE78" s="72">
        <v>106.19662902490499</v>
      </c>
      <c r="AF78" s="72">
        <v>99.493945360481817</v>
      </c>
    </row>
    <row r="79" spans="1:36" hidden="1">
      <c r="A79" s="57"/>
      <c r="B79" s="61"/>
      <c r="C79" s="63" t="s">
        <v>94</v>
      </c>
      <c r="D79" s="66"/>
      <c r="E79" s="54"/>
      <c r="F79" s="55"/>
      <c r="G79" s="47">
        <v>100.00000000000001</v>
      </c>
      <c r="H79" s="47">
        <v>99.592654976146349</v>
      </c>
      <c r="I79" s="47">
        <v>99.359281675996428</v>
      </c>
      <c r="J79" s="47">
        <v>104.80905187129743</v>
      </c>
      <c r="K79" s="47">
        <v>104.65035802719547</v>
      </c>
      <c r="L79" s="47">
        <v>104.65035802719547</v>
      </c>
      <c r="M79" s="47">
        <v>113.49482246335704</v>
      </c>
      <c r="N79" s="47">
        <v>123.54069913357827</v>
      </c>
      <c r="O79" s="47">
        <v>123.54069913357827</v>
      </c>
      <c r="P79" s="47">
        <v>123.54069913357827</v>
      </c>
      <c r="Q79" s="47">
        <v>122.52374657917895</v>
      </c>
      <c r="R79" s="47">
        <v>122.52374657917895</v>
      </c>
      <c r="S79" s="47">
        <v>122.52374657917895</v>
      </c>
      <c r="T79" s="47">
        <v>124.30740424307946</v>
      </c>
      <c r="U79" s="47">
        <v>124.30740424307946</v>
      </c>
      <c r="V79" s="47">
        <v>124.30740424307946</v>
      </c>
      <c r="W79" s="47">
        <v>143.15944962996616</v>
      </c>
      <c r="X79" s="47">
        <v>143.19378851045232</v>
      </c>
      <c r="Y79" s="47">
        <v>143.93877365466258</v>
      </c>
      <c r="Z79" s="47">
        <v>145.56086172488943</v>
      </c>
      <c r="AA79" s="47">
        <v>145.73098227999347</v>
      </c>
      <c r="AB79" s="47">
        <v>145.73098227999347</v>
      </c>
      <c r="AC79" s="65">
        <v>157.24763706732392</v>
      </c>
      <c r="AD79" s="65">
        <v>102.00818444500599</v>
      </c>
      <c r="AE79" s="65">
        <v>109.66588664805997</v>
      </c>
      <c r="AF79" s="65">
        <v>101.15780288921061</v>
      </c>
    </row>
    <row r="80" spans="1:36" hidden="1">
      <c r="A80" s="57"/>
      <c r="B80" s="60" t="s">
        <v>95</v>
      </c>
      <c r="C80" s="61"/>
      <c r="D80" s="66"/>
      <c r="E80" s="54"/>
      <c r="F80" s="55"/>
      <c r="G80" s="47">
        <v>100</v>
      </c>
      <c r="H80" s="47">
        <v>100</v>
      </c>
      <c r="I80" s="47">
        <v>100</v>
      </c>
      <c r="J80" s="47">
        <v>96.675020818590568</v>
      </c>
      <c r="K80" s="47">
        <v>97.445310176340513</v>
      </c>
      <c r="L80" s="47">
        <v>97.445310176340513</v>
      </c>
      <c r="M80" s="47">
        <v>98.4340359062613</v>
      </c>
      <c r="N80" s="47">
        <v>101.55433092318245</v>
      </c>
      <c r="O80" s="47">
        <v>101.55433092318245</v>
      </c>
      <c r="P80" s="47">
        <v>101.55433092318245</v>
      </c>
      <c r="Q80" s="47">
        <v>95.100421933979931</v>
      </c>
      <c r="R80" s="47">
        <v>95.100421933979931</v>
      </c>
      <c r="S80" s="47">
        <v>95.100421933979931</v>
      </c>
      <c r="T80" s="47">
        <v>99.617808564802502</v>
      </c>
      <c r="U80" s="47">
        <v>100.36065961777695</v>
      </c>
      <c r="V80" s="47">
        <v>100.36065961777695</v>
      </c>
      <c r="W80" s="47">
        <v>109.70993909908498</v>
      </c>
      <c r="X80" s="47">
        <v>109.38570432164437</v>
      </c>
      <c r="Y80" s="47">
        <v>110.02688498028138</v>
      </c>
      <c r="Z80" s="47">
        <v>105.2640831321884</v>
      </c>
      <c r="AA80" s="47">
        <v>110.1778889394913</v>
      </c>
      <c r="AB80" s="47">
        <v>109.28403392730694</v>
      </c>
      <c r="AC80" s="62">
        <v>123.43969740842256</v>
      </c>
      <c r="AD80" s="62">
        <v>102.17231135593377</v>
      </c>
      <c r="AE80" s="62">
        <v>106.82677807920975</v>
      </c>
      <c r="AF80" s="62">
        <v>100.3569222847127</v>
      </c>
    </row>
    <row r="81" spans="1:32" hidden="1">
      <c r="A81" s="73" t="s">
        <v>96</v>
      </c>
      <c r="B81" s="58"/>
      <c r="C81" s="54"/>
      <c r="D81" s="66"/>
      <c r="E81" s="54"/>
      <c r="F81" s="55"/>
      <c r="G81" s="47">
        <v>100</v>
      </c>
      <c r="H81" s="47">
        <v>100</v>
      </c>
      <c r="I81" s="47">
        <v>99.440877241529165</v>
      </c>
      <c r="J81" s="47">
        <v>99.254446968998906</v>
      </c>
      <c r="K81" s="47">
        <v>99.254446968998906</v>
      </c>
      <c r="L81" s="47">
        <v>99.254446968998906</v>
      </c>
      <c r="M81" s="47">
        <v>99.254446968998906</v>
      </c>
      <c r="N81" s="47">
        <v>100.08895854880613</v>
      </c>
      <c r="O81" s="47">
        <v>100.08895854880613</v>
      </c>
      <c r="P81" s="47">
        <v>100.08895854880613</v>
      </c>
      <c r="Q81" s="47">
        <v>101.20987692364884</v>
      </c>
      <c r="R81" s="47">
        <v>101.2822491573216</v>
      </c>
      <c r="S81" s="47">
        <v>101.2822491573216</v>
      </c>
      <c r="T81" s="47">
        <v>103.60060402586373</v>
      </c>
      <c r="U81" s="47">
        <v>106.36081267638041</v>
      </c>
      <c r="V81" s="47">
        <v>107.19532425618762</v>
      </c>
      <c r="W81" s="47">
        <v>106.91993543485124</v>
      </c>
      <c r="X81" s="47">
        <v>107.08950383346756</v>
      </c>
      <c r="Y81" s="47">
        <v>109.52674024372448</v>
      </c>
      <c r="Z81" s="47">
        <v>112.57101986172751</v>
      </c>
      <c r="AA81" s="47">
        <v>112.16063533343917</v>
      </c>
      <c r="AB81" s="47">
        <v>148.55510036818157</v>
      </c>
      <c r="AC81" s="59">
        <v>207.00462906221756</v>
      </c>
      <c r="AD81" s="59">
        <v>104.28235667555337</v>
      </c>
      <c r="AE81" s="59">
        <v>105.69337238265067</v>
      </c>
      <c r="AF81" s="59">
        <v>104.87018964070379</v>
      </c>
    </row>
    <row r="82" spans="1:32" hidden="1">
      <c r="A82" s="57" t="s">
        <v>99</v>
      </c>
      <c r="B82" s="58"/>
      <c r="C82" s="54"/>
      <c r="D82" s="66"/>
      <c r="E82" s="54"/>
      <c r="F82" s="55"/>
      <c r="G82" s="47">
        <v>100</v>
      </c>
      <c r="H82" s="47">
        <v>100.45091522532572</v>
      </c>
      <c r="I82" s="47">
        <v>100.34793172853051</v>
      </c>
      <c r="J82" s="47">
        <v>100.34793172853051</v>
      </c>
      <c r="K82" s="47">
        <v>103.07489326686343</v>
      </c>
      <c r="L82" s="47">
        <v>103.07489326686343</v>
      </c>
      <c r="M82" s="47">
        <v>104.66645919520627</v>
      </c>
      <c r="N82" s="47">
        <v>105.32014088294183</v>
      </c>
      <c r="O82" s="47">
        <v>105.32014088294183</v>
      </c>
      <c r="P82" s="47">
        <v>105.57036615014387</v>
      </c>
      <c r="Q82" s="47">
        <v>105.62003321842859</v>
      </c>
      <c r="R82" s="47">
        <v>107.71424667887958</v>
      </c>
      <c r="S82" s="47">
        <v>116.90116440268304</v>
      </c>
      <c r="T82" s="47">
        <v>120.70570301978557</v>
      </c>
      <c r="U82" s="47">
        <v>123.78142410745521</v>
      </c>
      <c r="V82" s="47">
        <v>123.85561000153959</v>
      </c>
      <c r="W82" s="47">
        <v>126.21124747247434</v>
      </c>
      <c r="X82" s="47">
        <v>126.21130664068014</v>
      </c>
      <c r="Y82" s="47">
        <v>126.90886327932614</v>
      </c>
      <c r="Z82" s="47">
        <v>127.90121933487036</v>
      </c>
      <c r="AA82" s="47">
        <v>127.24827664907549</v>
      </c>
      <c r="AB82" s="47">
        <v>127.22683909696654</v>
      </c>
      <c r="AC82" s="59">
        <v>172.57424418634858</v>
      </c>
      <c r="AD82" s="59">
        <v>102.50569498134332</v>
      </c>
      <c r="AE82" s="59">
        <v>116.96303995690729</v>
      </c>
      <c r="AF82" s="59">
        <v>101.05917731951341</v>
      </c>
    </row>
    <row r="83" spans="1:32" hidden="1">
      <c r="A83" s="57" t="s">
        <v>105</v>
      </c>
      <c r="B83" s="58"/>
      <c r="C83" s="54"/>
      <c r="D83" s="66"/>
      <c r="E83" s="75"/>
      <c r="F83" s="55"/>
      <c r="G83" s="47">
        <v>100</v>
      </c>
      <c r="H83" s="47">
        <v>100.22078505325469</v>
      </c>
      <c r="I83" s="47">
        <v>100.22078505325469</v>
      </c>
      <c r="J83" s="47">
        <v>100.22078505325469</v>
      </c>
      <c r="K83" s="47">
        <v>96.785057289364318</v>
      </c>
      <c r="L83" s="47">
        <v>97.5872100675723</v>
      </c>
      <c r="M83" s="47">
        <v>97.845207836197346</v>
      </c>
      <c r="N83" s="47">
        <v>96.127343954252169</v>
      </c>
      <c r="O83" s="47">
        <v>96.127343954252169</v>
      </c>
      <c r="P83" s="47">
        <v>103.96502664670261</v>
      </c>
      <c r="Q83" s="47">
        <v>103.96502664670261</v>
      </c>
      <c r="R83" s="47">
        <v>106.2446042828841</v>
      </c>
      <c r="S83" s="47">
        <v>106.2446042828841</v>
      </c>
      <c r="T83" s="47">
        <v>106.2446042828841</v>
      </c>
      <c r="U83" s="47">
        <v>106.21624222059806</v>
      </c>
      <c r="V83" s="47">
        <v>106.21624222059806</v>
      </c>
      <c r="W83" s="47">
        <v>108.42136877079101</v>
      </c>
      <c r="X83" s="47">
        <v>110.71328190638789</v>
      </c>
      <c r="Y83" s="47">
        <v>110.08344771578801</v>
      </c>
      <c r="Z83" s="47">
        <v>111.20656286052102</v>
      </c>
      <c r="AA83" s="47">
        <v>111.20026018001302</v>
      </c>
      <c r="AB83" s="47">
        <v>111.20026018001302</v>
      </c>
      <c r="AC83" s="59">
        <v>169.30142659958787</v>
      </c>
      <c r="AD83" s="59">
        <v>100.93480332148208</v>
      </c>
      <c r="AE83" s="59">
        <v>113.66013447733509</v>
      </c>
      <c r="AF83" s="59">
        <v>100</v>
      </c>
    </row>
    <row r="84" spans="1:32" hidden="1">
      <c r="A84" s="57" t="s">
        <v>110</v>
      </c>
      <c r="B84" s="58"/>
      <c r="C84" s="54"/>
      <c r="D84" s="54"/>
      <c r="E84" s="75"/>
      <c r="F84" s="55"/>
      <c r="G84" s="47">
        <v>100.00000000000001</v>
      </c>
      <c r="H84" s="47">
        <v>100.26075436537153</v>
      </c>
      <c r="I84" s="47">
        <v>100.00000000000001</v>
      </c>
      <c r="J84" s="47">
        <v>100.00000000000001</v>
      </c>
      <c r="K84" s="47">
        <v>100.5102533561704</v>
      </c>
      <c r="L84" s="47">
        <v>100.78402451095754</v>
      </c>
      <c r="M84" s="47">
        <v>102.61500473927688</v>
      </c>
      <c r="N84" s="47">
        <v>102.17368635808872</v>
      </c>
      <c r="O84" s="47">
        <v>102.17368635808872</v>
      </c>
      <c r="P84" s="47">
        <v>102.23717386443624</v>
      </c>
      <c r="Q84" s="47">
        <v>102.73316184537796</v>
      </c>
      <c r="R84" s="47">
        <v>104.77457110727237</v>
      </c>
      <c r="S84" s="47">
        <v>108.28445144887202</v>
      </c>
      <c r="T84" s="47">
        <v>109.5816578987202</v>
      </c>
      <c r="U84" s="47">
        <v>110.61310084458002</v>
      </c>
      <c r="V84" s="47">
        <v>110.61310084458002</v>
      </c>
      <c r="W84" s="47">
        <v>112.9014061207515</v>
      </c>
      <c r="X84" s="47">
        <v>115.35164636901477</v>
      </c>
      <c r="Y84" s="47">
        <v>117.67751254872036</v>
      </c>
      <c r="Z84" s="47">
        <v>121.3570456098646</v>
      </c>
      <c r="AA84" s="47">
        <v>122.03080861918257</v>
      </c>
      <c r="AB84" s="47">
        <v>122.98326041657226</v>
      </c>
      <c r="AC84" s="59">
        <v>154.1999588003265</v>
      </c>
      <c r="AD84" s="59">
        <v>99.915881948735503</v>
      </c>
      <c r="AE84" s="59">
        <v>104.22068603508194</v>
      </c>
      <c r="AF84" s="59">
        <v>101.19248087268969</v>
      </c>
    </row>
    <row r="85" spans="1:32" hidden="1">
      <c r="A85" s="57" t="s">
        <v>117</v>
      </c>
      <c r="B85" s="58"/>
      <c r="C85" s="54"/>
      <c r="D85" s="66"/>
      <c r="E85" s="75"/>
      <c r="F85" s="55"/>
      <c r="G85" s="47">
        <v>100</v>
      </c>
      <c r="H85" s="47">
        <v>100</v>
      </c>
      <c r="I85" s="47">
        <v>103.08864359325052</v>
      </c>
      <c r="J85" s="47">
        <v>105.29986355070461</v>
      </c>
      <c r="K85" s="47">
        <v>105.29986355070461</v>
      </c>
      <c r="L85" s="47">
        <v>105.29986355070461</v>
      </c>
      <c r="M85" s="47">
        <v>105.29986355070461</v>
      </c>
      <c r="N85" s="47">
        <v>106.89497514940452</v>
      </c>
      <c r="O85" s="47">
        <v>106.89497514940452</v>
      </c>
      <c r="P85" s="47">
        <v>106.89497514940452</v>
      </c>
      <c r="Q85" s="47">
        <v>106.89497514940452</v>
      </c>
      <c r="R85" s="47">
        <v>106.89497514940452</v>
      </c>
      <c r="S85" s="47">
        <v>107.09280617847962</v>
      </c>
      <c r="T85" s="47">
        <v>110.24155213419583</v>
      </c>
      <c r="U85" s="47">
        <v>109.67800871482871</v>
      </c>
      <c r="V85" s="47">
        <v>109.69837775408294</v>
      </c>
      <c r="W85" s="47">
        <v>109.90885782637669</v>
      </c>
      <c r="X85" s="47">
        <v>109.90206814662525</v>
      </c>
      <c r="Y85" s="47">
        <v>109.90206814662525</v>
      </c>
      <c r="Z85" s="47">
        <v>109.90885782637669</v>
      </c>
      <c r="AA85" s="47">
        <v>110.92052010933695</v>
      </c>
      <c r="AB85" s="47">
        <v>110.92052010933695</v>
      </c>
      <c r="AC85" s="59">
        <v>126.49687069851078</v>
      </c>
      <c r="AD85" s="59">
        <v>100.78779045708359</v>
      </c>
      <c r="AE85" s="59">
        <v>103.02324995802579</v>
      </c>
      <c r="AF85" s="59">
        <v>98.881061413241881</v>
      </c>
    </row>
    <row r="86" spans="1:32" hidden="1">
      <c r="A86" s="57" t="s">
        <v>121</v>
      </c>
      <c r="B86" s="58"/>
      <c r="C86" s="54"/>
      <c r="D86" s="66"/>
      <c r="E86" s="89"/>
      <c r="F86" s="55"/>
      <c r="G86" s="47">
        <v>100</v>
      </c>
      <c r="H86" s="47">
        <v>100</v>
      </c>
      <c r="I86" s="47">
        <v>107.27784860847136</v>
      </c>
      <c r="J86" s="47">
        <v>111.57608836365689</v>
      </c>
      <c r="K86" s="47">
        <v>106.76836645717074</v>
      </c>
      <c r="L86" s="47">
        <v>111.31298274712012</v>
      </c>
      <c r="M86" s="47">
        <v>120.70672447967704</v>
      </c>
      <c r="N86" s="47">
        <v>117.55745312188824</v>
      </c>
      <c r="O86" s="47">
        <v>119.01208065547924</v>
      </c>
      <c r="P86" s="47">
        <v>114.43784122788756</v>
      </c>
      <c r="Q86" s="47">
        <v>114.03401929841863</v>
      </c>
      <c r="R86" s="47">
        <v>114.32781106628677</v>
      </c>
      <c r="S86" s="47">
        <v>114.32781106628677</v>
      </c>
      <c r="T86" s="47">
        <v>121.62149067568477</v>
      </c>
      <c r="U86" s="47">
        <v>121.10270314125962</v>
      </c>
      <c r="V86" s="47">
        <v>121.10270314125962</v>
      </c>
      <c r="W86" s="47">
        <v>120.41398220174936</v>
      </c>
      <c r="X86" s="47">
        <v>121.07685693508043</v>
      </c>
      <c r="Y86" s="47">
        <v>113.03008387262767</v>
      </c>
      <c r="Z86" s="47">
        <v>121.94090463560751</v>
      </c>
      <c r="AA86" s="47">
        <v>129.21310964266692</v>
      </c>
      <c r="AB86" s="47">
        <v>129.21310964266692</v>
      </c>
      <c r="AC86" s="59">
        <v>135.61969921226608</v>
      </c>
      <c r="AD86" s="59">
        <v>101.15520033822227</v>
      </c>
      <c r="AE86" s="59">
        <v>104.17451226060102</v>
      </c>
      <c r="AF86" s="59">
        <v>100</v>
      </c>
    </row>
    <row r="87" spans="1:32" hidden="1">
      <c r="A87" s="57" t="s">
        <v>125</v>
      </c>
      <c r="B87" s="58"/>
      <c r="C87" s="54"/>
      <c r="D87" s="66"/>
      <c r="E87" s="89"/>
      <c r="F87" s="55"/>
      <c r="G87" s="47">
        <v>100.00000000000001</v>
      </c>
      <c r="H87" s="47">
        <v>100.00000000000001</v>
      </c>
      <c r="I87" s="47">
        <v>100.00000000000001</v>
      </c>
      <c r="J87" s="47">
        <v>100.00000000000001</v>
      </c>
      <c r="K87" s="47">
        <v>100.00000000000001</v>
      </c>
      <c r="L87" s="47">
        <v>100.00000000000001</v>
      </c>
      <c r="M87" s="47">
        <v>100.00000000000001</v>
      </c>
      <c r="N87" s="47">
        <v>100.00000000000001</v>
      </c>
      <c r="O87" s="47">
        <v>100.00000000000001</v>
      </c>
      <c r="P87" s="47">
        <v>100.00000000000001</v>
      </c>
      <c r="Q87" s="47">
        <v>100.00000000000001</v>
      </c>
      <c r="R87" s="47">
        <v>100.00000000000001</v>
      </c>
      <c r="S87" s="47">
        <v>100.00000000000001</v>
      </c>
      <c r="T87" s="47">
        <v>100.00000000000001</v>
      </c>
      <c r="U87" s="47">
        <v>100.00000000000001</v>
      </c>
      <c r="V87" s="47">
        <v>100.00000000000001</v>
      </c>
      <c r="W87" s="47">
        <v>100.00000000000001</v>
      </c>
      <c r="X87" s="47">
        <v>100.00000000000001</v>
      </c>
      <c r="Y87" s="47">
        <v>100.00000000000001</v>
      </c>
      <c r="Z87" s="47">
        <v>100.00000000000001</v>
      </c>
      <c r="AA87" s="47">
        <v>100.00000000000001</v>
      </c>
      <c r="AB87" s="47">
        <v>100.00000000000001</v>
      </c>
      <c r="AC87" s="59">
        <v>100.19265170541239</v>
      </c>
      <c r="AD87" s="59">
        <v>99.929204177264808</v>
      </c>
      <c r="AE87" s="59">
        <v>100.86833260117149</v>
      </c>
      <c r="AF87" s="59">
        <v>99.666825650923158</v>
      </c>
    </row>
    <row r="88" spans="1:32" hidden="1">
      <c r="A88" s="57" t="s">
        <v>126</v>
      </c>
      <c r="B88" s="58"/>
      <c r="C88" s="54"/>
      <c r="D88" s="54"/>
      <c r="E88" s="91"/>
      <c r="F88" s="55"/>
      <c r="G88" s="47">
        <v>100</v>
      </c>
      <c r="H88" s="47">
        <v>100</v>
      </c>
      <c r="I88" s="47">
        <v>100</v>
      </c>
      <c r="J88" s="47">
        <v>100</v>
      </c>
      <c r="K88" s="47">
        <v>100</v>
      </c>
      <c r="L88" s="47">
        <v>100</v>
      </c>
      <c r="M88" s="47">
        <v>100.09431813523176</v>
      </c>
      <c r="N88" s="47">
        <v>100.03910607534335</v>
      </c>
      <c r="O88" s="47">
        <v>100.03910607534335</v>
      </c>
      <c r="P88" s="47">
        <v>100.03910607534335</v>
      </c>
      <c r="Q88" s="47">
        <v>100.03910607534335</v>
      </c>
      <c r="R88" s="47">
        <v>99.988316480339876</v>
      </c>
      <c r="S88" s="47">
        <v>101.42820395105718</v>
      </c>
      <c r="T88" s="47">
        <v>102.46873010739408</v>
      </c>
      <c r="U88" s="47">
        <v>102.33329118738479</v>
      </c>
      <c r="V88" s="47">
        <v>102.33329118738479</v>
      </c>
      <c r="W88" s="47">
        <v>102.33329118738479</v>
      </c>
      <c r="X88" s="47">
        <v>102.33329118738479</v>
      </c>
      <c r="Y88" s="47">
        <v>102.33329118738479</v>
      </c>
      <c r="Z88" s="47">
        <v>102.33329118738479</v>
      </c>
      <c r="AA88" s="47">
        <v>104.19045830649958</v>
      </c>
      <c r="AB88" s="47">
        <v>104.19045830649958</v>
      </c>
      <c r="AC88" s="59">
        <v>104.179870978095</v>
      </c>
      <c r="AD88" s="59">
        <v>100.56100903870279</v>
      </c>
      <c r="AE88" s="59">
        <v>100.68048856806074</v>
      </c>
      <c r="AF88" s="59">
        <v>100.56100903870279</v>
      </c>
    </row>
    <row r="89" spans="1:32" hidden="1">
      <c r="A89" s="57" t="s">
        <v>130</v>
      </c>
      <c r="B89" s="58"/>
      <c r="C89" s="54"/>
      <c r="D89" s="66"/>
      <c r="E89" s="75"/>
      <c r="F89" s="55"/>
      <c r="G89" s="47">
        <v>100</v>
      </c>
      <c r="H89" s="47">
        <v>100</v>
      </c>
      <c r="I89" s="47">
        <v>100</v>
      </c>
      <c r="J89" s="47">
        <v>100</v>
      </c>
      <c r="K89" s="47">
        <v>100</v>
      </c>
      <c r="L89" s="47">
        <v>100</v>
      </c>
      <c r="M89" s="47">
        <v>100</v>
      </c>
      <c r="N89" s="47">
        <v>100</v>
      </c>
      <c r="O89" s="47">
        <v>128.57142857142858</v>
      </c>
      <c r="P89" s="47">
        <v>128.57142857142858</v>
      </c>
      <c r="Q89" s="47">
        <v>128.57142857142858</v>
      </c>
      <c r="R89" s="47">
        <v>128.57142857142858</v>
      </c>
      <c r="S89" s="47">
        <v>128.57142857142858</v>
      </c>
      <c r="T89" s="47">
        <v>128.57142857142858</v>
      </c>
      <c r="U89" s="47">
        <v>128.57142857142858</v>
      </c>
      <c r="V89" s="47">
        <v>128.57142857142858</v>
      </c>
      <c r="W89" s="47">
        <v>128.57142857142858</v>
      </c>
      <c r="X89" s="47">
        <v>128.57142857142858</v>
      </c>
      <c r="Y89" s="47">
        <v>128.57142857142858</v>
      </c>
      <c r="Z89" s="47">
        <v>128.57142857142858</v>
      </c>
      <c r="AA89" s="47">
        <v>152.38095238095238</v>
      </c>
      <c r="AB89" s="47">
        <v>152.38095238095238</v>
      </c>
      <c r="AC89" s="59">
        <v>219.04761904761907</v>
      </c>
      <c r="AD89" s="59">
        <v>100</v>
      </c>
      <c r="AE89" s="59">
        <v>116.94915254237289</v>
      </c>
      <c r="AF89" s="59">
        <v>116.94915254237289</v>
      </c>
    </row>
    <row r="90" spans="1:32" hidden="1">
      <c r="A90" s="57" t="s">
        <v>131</v>
      </c>
      <c r="B90" s="58"/>
      <c r="C90" s="54"/>
      <c r="D90" s="66"/>
      <c r="E90" s="75"/>
      <c r="F90" s="55"/>
      <c r="G90" s="47">
        <v>100</v>
      </c>
      <c r="H90" s="47">
        <v>100</v>
      </c>
      <c r="I90" s="47">
        <v>100</v>
      </c>
      <c r="J90" s="47">
        <v>100</v>
      </c>
      <c r="K90" s="47">
        <v>100</v>
      </c>
      <c r="L90" s="47">
        <v>102.63515992172829</v>
      </c>
      <c r="M90" s="47">
        <v>102.63515992172829</v>
      </c>
      <c r="N90" s="47">
        <v>102.63515992172829</v>
      </c>
      <c r="O90" s="47">
        <v>102.77788596851848</v>
      </c>
      <c r="P90" s="47">
        <v>102.77788596851848</v>
      </c>
      <c r="Q90" s="47">
        <v>113.31852565543164</v>
      </c>
      <c r="R90" s="47">
        <v>113.31852565543164</v>
      </c>
      <c r="S90" s="47">
        <v>113.31852565543164</v>
      </c>
      <c r="T90" s="47">
        <v>113.31852565543164</v>
      </c>
      <c r="U90" s="47">
        <v>115.45941635728435</v>
      </c>
      <c r="V90" s="47">
        <v>115.45941635728435</v>
      </c>
      <c r="W90" s="47">
        <v>115.45941635728435</v>
      </c>
      <c r="X90" s="47">
        <v>115.45941635728435</v>
      </c>
      <c r="Y90" s="47">
        <v>115.45941635728435</v>
      </c>
      <c r="Z90" s="47">
        <v>115.45941635728435</v>
      </c>
      <c r="AA90" s="47">
        <v>115.45941635728435</v>
      </c>
      <c r="AB90" s="47">
        <v>115.45941635728435</v>
      </c>
      <c r="AC90" s="59">
        <v>213.0882839149584</v>
      </c>
      <c r="AD90" s="59">
        <v>100</v>
      </c>
      <c r="AE90" s="59">
        <v>115.55217611650224</v>
      </c>
      <c r="AF90" s="59">
        <v>100</v>
      </c>
    </row>
    <row r="91" spans="1:32" ht="13.5" hidden="1" thickBot="1">
      <c r="A91" s="94" t="s">
        <v>134</v>
      </c>
      <c r="B91" s="102"/>
      <c r="C91" s="96"/>
      <c r="D91" s="97"/>
      <c r="E91" s="103"/>
      <c r="F91" s="99"/>
      <c r="G91" s="48">
        <v>99.999999999999986</v>
      </c>
      <c r="H91" s="48">
        <v>102.66766279869972</v>
      </c>
      <c r="I91" s="48">
        <v>102.66766279869972</v>
      </c>
      <c r="J91" s="48">
        <v>102.66766279869972</v>
      </c>
      <c r="K91" s="48">
        <v>102.66766279869972</v>
      </c>
      <c r="L91" s="48">
        <v>102.66766279869972</v>
      </c>
      <c r="M91" s="48">
        <v>103.66290135046476</v>
      </c>
      <c r="N91" s="48">
        <v>102.63679898458696</v>
      </c>
      <c r="O91" s="48">
        <v>102.63679898458696</v>
      </c>
      <c r="P91" s="48">
        <v>102.63679898458696</v>
      </c>
      <c r="Q91" s="48">
        <v>102.19596033646278</v>
      </c>
      <c r="R91" s="48">
        <v>102.19596033646278</v>
      </c>
      <c r="S91" s="48">
        <v>102.19596033646278</v>
      </c>
      <c r="T91" s="48">
        <v>106.06340152232085</v>
      </c>
      <c r="U91" s="48">
        <v>105.92806818422751</v>
      </c>
      <c r="V91" s="48">
        <v>105.91656407322874</v>
      </c>
      <c r="W91" s="48">
        <v>110.45493607096078</v>
      </c>
      <c r="X91" s="48">
        <v>110.59108519917768</v>
      </c>
      <c r="Y91" s="48">
        <v>110.97288726370218</v>
      </c>
      <c r="Z91" s="48">
        <v>112.68913337656717</v>
      </c>
      <c r="AA91" s="48">
        <v>112.49573478574138</v>
      </c>
      <c r="AB91" s="48">
        <v>112.49573478574138</v>
      </c>
      <c r="AC91" s="104">
        <v>159.06116163604844</v>
      </c>
      <c r="AD91" s="104">
        <v>103.55772585693741</v>
      </c>
      <c r="AE91" s="104">
        <v>116.87386307626515</v>
      </c>
      <c r="AF91" s="104">
        <v>100.12280747978237</v>
      </c>
    </row>
    <row r="92" spans="1:32" hidden="1"/>
    <row r="93" spans="1:32" hidden="1"/>
    <row r="94" spans="1:32" hidden="1"/>
    <row r="95" spans="1:32" hidden="1"/>
  </sheetData>
  <mergeCells count="4">
    <mergeCell ref="C1:AC1"/>
    <mergeCell ref="AC2:AE2"/>
    <mergeCell ref="A3:F4"/>
    <mergeCell ref="A67:F68"/>
  </mergeCells>
  <conditionalFormatting sqref="A6:E58 AC6:AE58 A70:E91 AC70:AF91">
    <cfRule type="cellIs" dxfId="1" priority="6" stopIfTrue="1" operator="lessThan">
      <formula>0.001</formula>
    </cfRule>
  </conditionalFormatting>
  <conditionalFormatting sqref="AF6:AF58">
    <cfRule type="cellIs" dxfId="0" priority="5" stopIfTrue="1" operator="lessThan">
      <formula>0.001</formula>
    </cfRule>
  </conditionalFormatting>
  <pageMargins left="0.17" right="0.16" top="0.28000000000000003" bottom="0.26" header="0.3" footer="0.3"/>
  <pageSetup paperSize="9" scale="8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2"/>
  <sheetViews>
    <sheetView workbookViewId="0">
      <selection activeCell="Q14" sqref="Q14"/>
    </sheetView>
  </sheetViews>
  <sheetFormatPr defaultColWidth="11.42578125" defaultRowHeight="15"/>
  <cols>
    <col min="1" max="1" width="7.85546875" style="7" customWidth="1"/>
    <col min="2" max="2" width="9.42578125" style="7" customWidth="1"/>
    <col min="3" max="3" width="11.7109375" style="7" customWidth="1"/>
    <col min="4" max="4" width="11.5703125" style="7" customWidth="1"/>
    <col min="5" max="6" width="7" style="7" customWidth="1"/>
    <col min="7" max="7" width="10.7109375" style="7" customWidth="1"/>
    <col min="8" max="8" width="11.85546875" style="7" customWidth="1"/>
    <col min="9" max="9" width="0.28515625" style="7" customWidth="1"/>
    <col min="10" max="10" width="10.28515625" style="7" customWidth="1"/>
    <col min="11" max="11" width="10.5703125" style="7" customWidth="1"/>
    <col min="12" max="12" width="10.85546875" style="7" customWidth="1"/>
    <col min="13" max="13" width="12.5703125" style="7" customWidth="1"/>
    <col min="14" max="14" width="11.28515625" style="7" customWidth="1"/>
    <col min="15" max="15" width="10.42578125" style="7" customWidth="1"/>
    <col min="16" max="16" width="11.5703125" style="7" customWidth="1"/>
    <col min="17" max="17" width="12.28515625" style="7" customWidth="1"/>
    <col min="18" max="18" width="6.28515625" style="7" customWidth="1"/>
    <col min="19" max="19" width="9" style="7" hidden="1" customWidth="1"/>
    <col min="20" max="20" width="23.85546875" style="7" hidden="1" customWidth="1"/>
    <col min="21" max="21" width="0" style="7" hidden="1" customWidth="1"/>
    <col min="22" max="22" width="14.28515625" style="7" hidden="1" customWidth="1"/>
    <col min="23" max="35" width="0" style="7" hidden="1" customWidth="1"/>
    <col min="36" max="252" width="11.42578125" style="7"/>
    <col min="253" max="253" width="6.28515625" style="7" customWidth="1"/>
    <col min="254" max="254" width="8.28515625" style="7" bestFit="1" customWidth="1"/>
    <col min="255" max="255" width="10.140625" style="7" customWidth="1"/>
    <col min="256" max="256" width="10" style="7" customWidth="1"/>
    <col min="257" max="258" width="8.28515625" style="7" customWidth="1"/>
    <col min="259" max="259" width="7.5703125" style="7" bestFit="1" customWidth="1"/>
    <col min="260" max="260" width="8" style="7" bestFit="1" customWidth="1"/>
    <col min="261" max="262" width="9.28515625" style="7" customWidth="1"/>
    <col min="263" max="263" width="10" style="7" customWidth="1"/>
    <col min="264" max="264" width="9.42578125" style="7" customWidth="1"/>
    <col min="265" max="265" width="0" style="7" hidden="1" customWidth="1"/>
    <col min="266" max="267" width="8.28515625" style="7" customWidth="1"/>
    <col min="268" max="268" width="8.85546875" style="7" customWidth="1"/>
    <col min="269" max="269" width="8.28515625" style="7" customWidth="1"/>
    <col min="270" max="271" width="9.140625" style="7" customWidth="1"/>
    <col min="272" max="272" width="11" style="7" customWidth="1"/>
    <col min="273" max="273" width="10" style="7" customWidth="1"/>
    <col min="274" max="508" width="11.42578125" style="7"/>
    <col min="509" max="509" width="6.28515625" style="7" customWidth="1"/>
    <col min="510" max="510" width="8.28515625" style="7" bestFit="1" customWidth="1"/>
    <col min="511" max="511" width="10.140625" style="7" customWidth="1"/>
    <col min="512" max="512" width="10" style="7" customWidth="1"/>
    <col min="513" max="514" width="8.28515625" style="7" customWidth="1"/>
    <col min="515" max="515" width="7.5703125" style="7" bestFit="1" customWidth="1"/>
    <col min="516" max="516" width="8" style="7" bestFit="1" customWidth="1"/>
    <col min="517" max="518" width="9.28515625" style="7" customWidth="1"/>
    <col min="519" max="519" width="10" style="7" customWidth="1"/>
    <col min="520" max="520" width="9.42578125" style="7" customWidth="1"/>
    <col min="521" max="521" width="0" style="7" hidden="1" customWidth="1"/>
    <col min="522" max="523" width="8.28515625" style="7" customWidth="1"/>
    <col min="524" max="524" width="8.85546875" style="7" customWidth="1"/>
    <col min="525" max="525" width="8.28515625" style="7" customWidth="1"/>
    <col min="526" max="527" width="9.140625" style="7" customWidth="1"/>
    <col min="528" max="528" width="11" style="7" customWidth="1"/>
    <col min="529" max="529" width="10" style="7" customWidth="1"/>
    <col min="530" max="764" width="11.42578125" style="7"/>
    <col min="765" max="765" width="6.28515625" style="7" customWidth="1"/>
    <col min="766" max="766" width="8.28515625" style="7" bestFit="1" customWidth="1"/>
    <col min="767" max="767" width="10.140625" style="7" customWidth="1"/>
    <col min="768" max="768" width="10" style="7" customWidth="1"/>
    <col min="769" max="770" width="8.28515625" style="7" customWidth="1"/>
    <col min="771" max="771" width="7.5703125" style="7" bestFit="1" customWidth="1"/>
    <col min="772" max="772" width="8" style="7" bestFit="1" customWidth="1"/>
    <col min="773" max="774" width="9.28515625" style="7" customWidth="1"/>
    <col min="775" max="775" width="10" style="7" customWidth="1"/>
    <col min="776" max="776" width="9.42578125" style="7" customWidth="1"/>
    <col min="777" max="777" width="0" style="7" hidden="1" customWidth="1"/>
    <col min="778" max="779" width="8.28515625" style="7" customWidth="1"/>
    <col min="780" max="780" width="8.85546875" style="7" customWidth="1"/>
    <col min="781" max="781" width="8.28515625" style="7" customWidth="1"/>
    <col min="782" max="783" width="9.140625" style="7" customWidth="1"/>
    <col min="784" max="784" width="11" style="7" customWidth="1"/>
    <col min="785" max="785" width="10" style="7" customWidth="1"/>
    <col min="786" max="1020" width="11.42578125" style="7"/>
    <col min="1021" max="1021" width="6.28515625" style="7" customWidth="1"/>
    <col min="1022" max="1022" width="8.28515625" style="7" bestFit="1" customWidth="1"/>
    <col min="1023" max="1023" width="10.140625" style="7" customWidth="1"/>
    <col min="1024" max="1024" width="10" style="7" customWidth="1"/>
    <col min="1025" max="1026" width="8.28515625" style="7" customWidth="1"/>
    <col min="1027" max="1027" width="7.5703125" style="7" bestFit="1" customWidth="1"/>
    <col min="1028" max="1028" width="8" style="7" bestFit="1" customWidth="1"/>
    <col min="1029" max="1030" width="9.28515625" style="7" customWidth="1"/>
    <col min="1031" max="1031" width="10" style="7" customWidth="1"/>
    <col min="1032" max="1032" width="9.42578125" style="7" customWidth="1"/>
    <col min="1033" max="1033" width="0" style="7" hidden="1" customWidth="1"/>
    <col min="1034" max="1035" width="8.28515625" style="7" customWidth="1"/>
    <col min="1036" max="1036" width="8.85546875" style="7" customWidth="1"/>
    <col min="1037" max="1037" width="8.28515625" style="7" customWidth="1"/>
    <col min="1038" max="1039" width="9.140625" style="7" customWidth="1"/>
    <col min="1040" max="1040" width="11" style="7" customWidth="1"/>
    <col min="1041" max="1041" width="10" style="7" customWidth="1"/>
    <col min="1042" max="1276" width="11.42578125" style="7"/>
    <col min="1277" max="1277" width="6.28515625" style="7" customWidth="1"/>
    <col min="1278" max="1278" width="8.28515625" style="7" bestFit="1" customWidth="1"/>
    <col min="1279" max="1279" width="10.140625" style="7" customWidth="1"/>
    <col min="1280" max="1280" width="10" style="7" customWidth="1"/>
    <col min="1281" max="1282" width="8.28515625" style="7" customWidth="1"/>
    <col min="1283" max="1283" width="7.5703125" style="7" bestFit="1" customWidth="1"/>
    <col min="1284" max="1284" width="8" style="7" bestFit="1" customWidth="1"/>
    <col min="1285" max="1286" width="9.28515625" style="7" customWidth="1"/>
    <col min="1287" max="1287" width="10" style="7" customWidth="1"/>
    <col min="1288" max="1288" width="9.42578125" style="7" customWidth="1"/>
    <col min="1289" max="1289" width="0" style="7" hidden="1" customWidth="1"/>
    <col min="1290" max="1291" width="8.28515625" style="7" customWidth="1"/>
    <col min="1292" max="1292" width="8.85546875" style="7" customWidth="1"/>
    <col min="1293" max="1293" width="8.28515625" style="7" customWidth="1"/>
    <col min="1294" max="1295" width="9.140625" style="7" customWidth="1"/>
    <col min="1296" max="1296" width="11" style="7" customWidth="1"/>
    <col min="1297" max="1297" width="10" style="7" customWidth="1"/>
    <col min="1298" max="1532" width="11.42578125" style="7"/>
    <col min="1533" max="1533" width="6.28515625" style="7" customWidth="1"/>
    <col min="1534" max="1534" width="8.28515625" style="7" bestFit="1" customWidth="1"/>
    <col min="1535" max="1535" width="10.140625" style="7" customWidth="1"/>
    <col min="1536" max="1536" width="10" style="7" customWidth="1"/>
    <col min="1537" max="1538" width="8.28515625" style="7" customWidth="1"/>
    <col min="1539" max="1539" width="7.5703125" style="7" bestFit="1" customWidth="1"/>
    <col min="1540" max="1540" width="8" style="7" bestFit="1" customWidth="1"/>
    <col min="1541" max="1542" width="9.28515625" style="7" customWidth="1"/>
    <col min="1543" max="1543" width="10" style="7" customWidth="1"/>
    <col min="1544" max="1544" width="9.42578125" style="7" customWidth="1"/>
    <col min="1545" max="1545" width="0" style="7" hidden="1" customWidth="1"/>
    <col min="1546" max="1547" width="8.28515625" style="7" customWidth="1"/>
    <col min="1548" max="1548" width="8.85546875" style="7" customWidth="1"/>
    <col min="1549" max="1549" width="8.28515625" style="7" customWidth="1"/>
    <col min="1550" max="1551" width="9.140625" style="7" customWidth="1"/>
    <col min="1552" max="1552" width="11" style="7" customWidth="1"/>
    <col min="1553" max="1553" width="10" style="7" customWidth="1"/>
    <col min="1554" max="1788" width="11.42578125" style="7"/>
    <col min="1789" max="1789" width="6.28515625" style="7" customWidth="1"/>
    <col min="1790" max="1790" width="8.28515625" style="7" bestFit="1" customWidth="1"/>
    <col min="1791" max="1791" width="10.140625" style="7" customWidth="1"/>
    <col min="1792" max="1792" width="10" style="7" customWidth="1"/>
    <col min="1793" max="1794" width="8.28515625" style="7" customWidth="1"/>
    <col min="1795" max="1795" width="7.5703125" style="7" bestFit="1" customWidth="1"/>
    <col min="1796" max="1796" width="8" style="7" bestFit="1" customWidth="1"/>
    <col min="1797" max="1798" width="9.28515625" style="7" customWidth="1"/>
    <col min="1799" max="1799" width="10" style="7" customWidth="1"/>
    <col min="1800" max="1800" width="9.42578125" style="7" customWidth="1"/>
    <col min="1801" max="1801" width="0" style="7" hidden="1" customWidth="1"/>
    <col min="1802" max="1803" width="8.28515625" style="7" customWidth="1"/>
    <col min="1804" max="1804" width="8.85546875" style="7" customWidth="1"/>
    <col min="1805" max="1805" width="8.28515625" style="7" customWidth="1"/>
    <col min="1806" max="1807" width="9.140625" style="7" customWidth="1"/>
    <col min="1808" max="1808" width="11" style="7" customWidth="1"/>
    <col min="1809" max="1809" width="10" style="7" customWidth="1"/>
    <col min="1810" max="2044" width="11.42578125" style="7"/>
    <col min="2045" max="2045" width="6.28515625" style="7" customWidth="1"/>
    <col min="2046" max="2046" width="8.28515625" style="7" bestFit="1" customWidth="1"/>
    <col min="2047" max="2047" width="10.140625" style="7" customWidth="1"/>
    <col min="2048" max="2048" width="10" style="7" customWidth="1"/>
    <col min="2049" max="2050" width="8.28515625" style="7" customWidth="1"/>
    <col min="2051" max="2051" width="7.5703125" style="7" bestFit="1" customWidth="1"/>
    <col min="2052" max="2052" width="8" style="7" bestFit="1" customWidth="1"/>
    <col min="2053" max="2054" width="9.28515625" style="7" customWidth="1"/>
    <col min="2055" max="2055" width="10" style="7" customWidth="1"/>
    <col min="2056" max="2056" width="9.42578125" style="7" customWidth="1"/>
    <col min="2057" max="2057" width="0" style="7" hidden="1" customWidth="1"/>
    <col min="2058" max="2059" width="8.28515625" style="7" customWidth="1"/>
    <col min="2060" max="2060" width="8.85546875" style="7" customWidth="1"/>
    <col min="2061" max="2061" width="8.28515625" style="7" customWidth="1"/>
    <col min="2062" max="2063" width="9.140625" style="7" customWidth="1"/>
    <col min="2064" max="2064" width="11" style="7" customWidth="1"/>
    <col min="2065" max="2065" width="10" style="7" customWidth="1"/>
    <col min="2066" max="2300" width="11.42578125" style="7"/>
    <col min="2301" max="2301" width="6.28515625" style="7" customWidth="1"/>
    <col min="2302" max="2302" width="8.28515625" style="7" bestFit="1" customWidth="1"/>
    <col min="2303" max="2303" width="10.140625" style="7" customWidth="1"/>
    <col min="2304" max="2304" width="10" style="7" customWidth="1"/>
    <col min="2305" max="2306" width="8.28515625" style="7" customWidth="1"/>
    <col min="2307" max="2307" width="7.5703125" style="7" bestFit="1" customWidth="1"/>
    <col min="2308" max="2308" width="8" style="7" bestFit="1" customWidth="1"/>
    <col min="2309" max="2310" width="9.28515625" style="7" customWidth="1"/>
    <col min="2311" max="2311" width="10" style="7" customWidth="1"/>
    <col min="2312" max="2312" width="9.42578125" style="7" customWidth="1"/>
    <col min="2313" max="2313" width="0" style="7" hidden="1" customWidth="1"/>
    <col min="2314" max="2315" width="8.28515625" style="7" customWidth="1"/>
    <col min="2316" max="2316" width="8.85546875" style="7" customWidth="1"/>
    <col min="2317" max="2317" width="8.28515625" style="7" customWidth="1"/>
    <col min="2318" max="2319" width="9.140625" style="7" customWidth="1"/>
    <col min="2320" max="2320" width="11" style="7" customWidth="1"/>
    <col min="2321" max="2321" width="10" style="7" customWidth="1"/>
    <col min="2322" max="2556" width="11.42578125" style="7"/>
    <col min="2557" max="2557" width="6.28515625" style="7" customWidth="1"/>
    <col min="2558" max="2558" width="8.28515625" style="7" bestFit="1" customWidth="1"/>
    <col min="2559" max="2559" width="10.140625" style="7" customWidth="1"/>
    <col min="2560" max="2560" width="10" style="7" customWidth="1"/>
    <col min="2561" max="2562" width="8.28515625" style="7" customWidth="1"/>
    <col min="2563" max="2563" width="7.5703125" style="7" bestFit="1" customWidth="1"/>
    <col min="2564" max="2564" width="8" style="7" bestFit="1" customWidth="1"/>
    <col min="2565" max="2566" width="9.28515625" style="7" customWidth="1"/>
    <col min="2567" max="2567" width="10" style="7" customWidth="1"/>
    <col min="2568" max="2568" width="9.42578125" style="7" customWidth="1"/>
    <col min="2569" max="2569" width="0" style="7" hidden="1" customWidth="1"/>
    <col min="2570" max="2571" width="8.28515625" style="7" customWidth="1"/>
    <col min="2572" max="2572" width="8.85546875" style="7" customWidth="1"/>
    <col min="2573" max="2573" width="8.28515625" style="7" customWidth="1"/>
    <col min="2574" max="2575" width="9.140625" style="7" customWidth="1"/>
    <col min="2576" max="2576" width="11" style="7" customWidth="1"/>
    <col min="2577" max="2577" width="10" style="7" customWidth="1"/>
    <col min="2578" max="2812" width="11.42578125" style="7"/>
    <col min="2813" max="2813" width="6.28515625" style="7" customWidth="1"/>
    <col min="2814" max="2814" width="8.28515625" style="7" bestFit="1" customWidth="1"/>
    <col min="2815" max="2815" width="10.140625" style="7" customWidth="1"/>
    <col min="2816" max="2816" width="10" style="7" customWidth="1"/>
    <col min="2817" max="2818" width="8.28515625" style="7" customWidth="1"/>
    <col min="2819" max="2819" width="7.5703125" style="7" bestFit="1" customWidth="1"/>
    <col min="2820" max="2820" width="8" style="7" bestFit="1" customWidth="1"/>
    <col min="2821" max="2822" width="9.28515625" style="7" customWidth="1"/>
    <col min="2823" max="2823" width="10" style="7" customWidth="1"/>
    <col min="2824" max="2824" width="9.42578125" style="7" customWidth="1"/>
    <col min="2825" max="2825" width="0" style="7" hidden="1" customWidth="1"/>
    <col min="2826" max="2827" width="8.28515625" style="7" customWidth="1"/>
    <col min="2828" max="2828" width="8.85546875" style="7" customWidth="1"/>
    <col min="2829" max="2829" width="8.28515625" style="7" customWidth="1"/>
    <col min="2830" max="2831" width="9.140625" style="7" customWidth="1"/>
    <col min="2832" max="2832" width="11" style="7" customWidth="1"/>
    <col min="2833" max="2833" width="10" style="7" customWidth="1"/>
    <col min="2834" max="3068" width="11.42578125" style="7"/>
    <col min="3069" max="3069" width="6.28515625" style="7" customWidth="1"/>
    <col min="3070" max="3070" width="8.28515625" style="7" bestFit="1" customWidth="1"/>
    <col min="3071" max="3071" width="10.140625" style="7" customWidth="1"/>
    <col min="3072" max="3072" width="10" style="7" customWidth="1"/>
    <col min="3073" max="3074" width="8.28515625" style="7" customWidth="1"/>
    <col min="3075" max="3075" width="7.5703125" style="7" bestFit="1" customWidth="1"/>
    <col min="3076" max="3076" width="8" style="7" bestFit="1" customWidth="1"/>
    <col min="3077" max="3078" width="9.28515625" style="7" customWidth="1"/>
    <col min="3079" max="3079" width="10" style="7" customWidth="1"/>
    <col min="3080" max="3080" width="9.42578125" style="7" customWidth="1"/>
    <col min="3081" max="3081" width="0" style="7" hidden="1" customWidth="1"/>
    <col min="3082" max="3083" width="8.28515625" style="7" customWidth="1"/>
    <col min="3084" max="3084" width="8.85546875" style="7" customWidth="1"/>
    <col min="3085" max="3085" width="8.28515625" style="7" customWidth="1"/>
    <col min="3086" max="3087" width="9.140625" style="7" customWidth="1"/>
    <col min="3088" max="3088" width="11" style="7" customWidth="1"/>
    <col min="3089" max="3089" width="10" style="7" customWidth="1"/>
    <col min="3090" max="3324" width="11.42578125" style="7"/>
    <col min="3325" max="3325" width="6.28515625" style="7" customWidth="1"/>
    <col min="3326" max="3326" width="8.28515625" style="7" bestFit="1" customWidth="1"/>
    <col min="3327" max="3327" width="10.140625" style="7" customWidth="1"/>
    <col min="3328" max="3328" width="10" style="7" customWidth="1"/>
    <col min="3329" max="3330" width="8.28515625" style="7" customWidth="1"/>
    <col min="3331" max="3331" width="7.5703125" style="7" bestFit="1" customWidth="1"/>
    <col min="3332" max="3332" width="8" style="7" bestFit="1" customWidth="1"/>
    <col min="3333" max="3334" width="9.28515625" style="7" customWidth="1"/>
    <col min="3335" max="3335" width="10" style="7" customWidth="1"/>
    <col min="3336" max="3336" width="9.42578125" style="7" customWidth="1"/>
    <col min="3337" max="3337" width="0" style="7" hidden="1" customWidth="1"/>
    <col min="3338" max="3339" width="8.28515625" style="7" customWidth="1"/>
    <col min="3340" max="3340" width="8.85546875" style="7" customWidth="1"/>
    <col min="3341" max="3341" width="8.28515625" style="7" customWidth="1"/>
    <col min="3342" max="3343" width="9.140625" style="7" customWidth="1"/>
    <col min="3344" max="3344" width="11" style="7" customWidth="1"/>
    <col min="3345" max="3345" width="10" style="7" customWidth="1"/>
    <col min="3346" max="3580" width="11.42578125" style="7"/>
    <col min="3581" max="3581" width="6.28515625" style="7" customWidth="1"/>
    <col min="3582" max="3582" width="8.28515625" style="7" bestFit="1" customWidth="1"/>
    <col min="3583" max="3583" width="10.140625" style="7" customWidth="1"/>
    <col min="3584" max="3584" width="10" style="7" customWidth="1"/>
    <col min="3585" max="3586" width="8.28515625" style="7" customWidth="1"/>
    <col min="3587" max="3587" width="7.5703125" style="7" bestFit="1" customWidth="1"/>
    <col min="3588" max="3588" width="8" style="7" bestFit="1" customWidth="1"/>
    <col min="3589" max="3590" width="9.28515625" style="7" customWidth="1"/>
    <col min="3591" max="3591" width="10" style="7" customWidth="1"/>
    <col min="3592" max="3592" width="9.42578125" style="7" customWidth="1"/>
    <col min="3593" max="3593" width="0" style="7" hidden="1" customWidth="1"/>
    <col min="3594" max="3595" width="8.28515625" style="7" customWidth="1"/>
    <col min="3596" max="3596" width="8.85546875" style="7" customWidth="1"/>
    <col min="3597" max="3597" width="8.28515625" style="7" customWidth="1"/>
    <col min="3598" max="3599" width="9.140625" style="7" customWidth="1"/>
    <col min="3600" max="3600" width="11" style="7" customWidth="1"/>
    <col min="3601" max="3601" width="10" style="7" customWidth="1"/>
    <col min="3602" max="3836" width="11.42578125" style="7"/>
    <col min="3837" max="3837" width="6.28515625" style="7" customWidth="1"/>
    <col min="3838" max="3838" width="8.28515625" style="7" bestFit="1" customWidth="1"/>
    <col min="3839" max="3839" width="10.140625" style="7" customWidth="1"/>
    <col min="3840" max="3840" width="10" style="7" customWidth="1"/>
    <col min="3841" max="3842" width="8.28515625" style="7" customWidth="1"/>
    <col min="3843" max="3843" width="7.5703125" style="7" bestFit="1" customWidth="1"/>
    <col min="3844" max="3844" width="8" style="7" bestFit="1" customWidth="1"/>
    <col min="3845" max="3846" width="9.28515625" style="7" customWidth="1"/>
    <col min="3847" max="3847" width="10" style="7" customWidth="1"/>
    <col min="3848" max="3848" width="9.42578125" style="7" customWidth="1"/>
    <col min="3849" max="3849" width="0" style="7" hidden="1" customWidth="1"/>
    <col min="3850" max="3851" width="8.28515625" style="7" customWidth="1"/>
    <col min="3852" max="3852" width="8.85546875" style="7" customWidth="1"/>
    <col min="3853" max="3853" width="8.28515625" style="7" customWidth="1"/>
    <col min="3854" max="3855" width="9.140625" style="7" customWidth="1"/>
    <col min="3856" max="3856" width="11" style="7" customWidth="1"/>
    <col min="3857" max="3857" width="10" style="7" customWidth="1"/>
    <col min="3858" max="4092" width="11.42578125" style="7"/>
    <col min="4093" max="4093" width="6.28515625" style="7" customWidth="1"/>
    <col min="4094" max="4094" width="8.28515625" style="7" bestFit="1" customWidth="1"/>
    <col min="4095" max="4095" width="10.140625" style="7" customWidth="1"/>
    <col min="4096" max="4096" width="10" style="7" customWidth="1"/>
    <col min="4097" max="4098" width="8.28515625" style="7" customWidth="1"/>
    <col min="4099" max="4099" width="7.5703125" style="7" bestFit="1" customWidth="1"/>
    <col min="4100" max="4100" width="8" style="7" bestFit="1" customWidth="1"/>
    <col min="4101" max="4102" width="9.28515625" style="7" customWidth="1"/>
    <col min="4103" max="4103" width="10" style="7" customWidth="1"/>
    <col min="4104" max="4104" width="9.42578125" style="7" customWidth="1"/>
    <col min="4105" max="4105" width="0" style="7" hidden="1" customWidth="1"/>
    <col min="4106" max="4107" width="8.28515625" style="7" customWidth="1"/>
    <col min="4108" max="4108" width="8.85546875" style="7" customWidth="1"/>
    <col min="4109" max="4109" width="8.28515625" style="7" customWidth="1"/>
    <col min="4110" max="4111" width="9.140625" style="7" customWidth="1"/>
    <col min="4112" max="4112" width="11" style="7" customWidth="1"/>
    <col min="4113" max="4113" width="10" style="7" customWidth="1"/>
    <col min="4114" max="4348" width="11.42578125" style="7"/>
    <col min="4349" max="4349" width="6.28515625" style="7" customWidth="1"/>
    <col min="4350" max="4350" width="8.28515625" style="7" bestFit="1" customWidth="1"/>
    <col min="4351" max="4351" width="10.140625" style="7" customWidth="1"/>
    <col min="4352" max="4352" width="10" style="7" customWidth="1"/>
    <col min="4353" max="4354" width="8.28515625" style="7" customWidth="1"/>
    <col min="4355" max="4355" width="7.5703125" style="7" bestFit="1" customWidth="1"/>
    <col min="4356" max="4356" width="8" style="7" bestFit="1" customWidth="1"/>
    <col min="4357" max="4358" width="9.28515625" style="7" customWidth="1"/>
    <col min="4359" max="4359" width="10" style="7" customWidth="1"/>
    <col min="4360" max="4360" width="9.42578125" style="7" customWidth="1"/>
    <col min="4361" max="4361" width="0" style="7" hidden="1" customWidth="1"/>
    <col min="4362" max="4363" width="8.28515625" style="7" customWidth="1"/>
    <col min="4364" max="4364" width="8.85546875" style="7" customWidth="1"/>
    <col min="4365" max="4365" width="8.28515625" style="7" customWidth="1"/>
    <col min="4366" max="4367" width="9.140625" style="7" customWidth="1"/>
    <col min="4368" max="4368" width="11" style="7" customWidth="1"/>
    <col min="4369" max="4369" width="10" style="7" customWidth="1"/>
    <col min="4370" max="4604" width="11.42578125" style="7"/>
    <col min="4605" max="4605" width="6.28515625" style="7" customWidth="1"/>
    <col min="4606" max="4606" width="8.28515625" style="7" bestFit="1" customWidth="1"/>
    <col min="4607" max="4607" width="10.140625" style="7" customWidth="1"/>
    <col min="4608" max="4608" width="10" style="7" customWidth="1"/>
    <col min="4609" max="4610" width="8.28515625" style="7" customWidth="1"/>
    <col min="4611" max="4611" width="7.5703125" style="7" bestFit="1" customWidth="1"/>
    <col min="4612" max="4612" width="8" style="7" bestFit="1" customWidth="1"/>
    <col min="4613" max="4614" width="9.28515625" style="7" customWidth="1"/>
    <col min="4615" max="4615" width="10" style="7" customWidth="1"/>
    <col min="4616" max="4616" width="9.42578125" style="7" customWidth="1"/>
    <col min="4617" max="4617" width="0" style="7" hidden="1" customWidth="1"/>
    <col min="4618" max="4619" width="8.28515625" style="7" customWidth="1"/>
    <col min="4620" max="4620" width="8.85546875" style="7" customWidth="1"/>
    <col min="4621" max="4621" width="8.28515625" style="7" customWidth="1"/>
    <col min="4622" max="4623" width="9.140625" style="7" customWidth="1"/>
    <col min="4624" max="4624" width="11" style="7" customWidth="1"/>
    <col min="4625" max="4625" width="10" style="7" customWidth="1"/>
    <col min="4626" max="4860" width="11.42578125" style="7"/>
    <col min="4861" max="4861" width="6.28515625" style="7" customWidth="1"/>
    <col min="4862" max="4862" width="8.28515625" style="7" bestFit="1" customWidth="1"/>
    <col min="4863" max="4863" width="10.140625" style="7" customWidth="1"/>
    <col min="4864" max="4864" width="10" style="7" customWidth="1"/>
    <col min="4865" max="4866" width="8.28515625" style="7" customWidth="1"/>
    <col min="4867" max="4867" width="7.5703125" style="7" bestFit="1" customWidth="1"/>
    <col min="4868" max="4868" width="8" style="7" bestFit="1" customWidth="1"/>
    <col min="4869" max="4870" width="9.28515625" style="7" customWidth="1"/>
    <col min="4871" max="4871" width="10" style="7" customWidth="1"/>
    <col min="4872" max="4872" width="9.42578125" style="7" customWidth="1"/>
    <col min="4873" max="4873" width="0" style="7" hidden="1" customWidth="1"/>
    <col min="4874" max="4875" width="8.28515625" style="7" customWidth="1"/>
    <col min="4876" max="4876" width="8.85546875" style="7" customWidth="1"/>
    <col min="4877" max="4877" width="8.28515625" style="7" customWidth="1"/>
    <col min="4878" max="4879" width="9.140625" style="7" customWidth="1"/>
    <col min="4880" max="4880" width="11" style="7" customWidth="1"/>
    <col min="4881" max="4881" width="10" style="7" customWidth="1"/>
    <col min="4882" max="5116" width="11.42578125" style="7"/>
    <col min="5117" max="5117" width="6.28515625" style="7" customWidth="1"/>
    <col min="5118" max="5118" width="8.28515625" style="7" bestFit="1" customWidth="1"/>
    <col min="5119" max="5119" width="10.140625" style="7" customWidth="1"/>
    <col min="5120" max="5120" width="10" style="7" customWidth="1"/>
    <col min="5121" max="5122" width="8.28515625" style="7" customWidth="1"/>
    <col min="5123" max="5123" width="7.5703125" style="7" bestFit="1" customWidth="1"/>
    <col min="5124" max="5124" width="8" style="7" bestFit="1" customWidth="1"/>
    <col min="5125" max="5126" width="9.28515625" style="7" customWidth="1"/>
    <col min="5127" max="5127" width="10" style="7" customWidth="1"/>
    <col min="5128" max="5128" width="9.42578125" style="7" customWidth="1"/>
    <col min="5129" max="5129" width="0" style="7" hidden="1" customWidth="1"/>
    <col min="5130" max="5131" width="8.28515625" style="7" customWidth="1"/>
    <col min="5132" max="5132" width="8.85546875" style="7" customWidth="1"/>
    <col min="5133" max="5133" width="8.28515625" style="7" customWidth="1"/>
    <col min="5134" max="5135" width="9.140625" style="7" customWidth="1"/>
    <col min="5136" max="5136" width="11" style="7" customWidth="1"/>
    <col min="5137" max="5137" width="10" style="7" customWidth="1"/>
    <col min="5138" max="5372" width="11.42578125" style="7"/>
    <col min="5373" max="5373" width="6.28515625" style="7" customWidth="1"/>
    <col min="5374" max="5374" width="8.28515625" style="7" bestFit="1" customWidth="1"/>
    <col min="5375" max="5375" width="10.140625" style="7" customWidth="1"/>
    <col min="5376" max="5376" width="10" style="7" customWidth="1"/>
    <col min="5377" max="5378" width="8.28515625" style="7" customWidth="1"/>
    <col min="5379" max="5379" width="7.5703125" style="7" bestFit="1" customWidth="1"/>
    <col min="5380" max="5380" width="8" style="7" bestFit="1" customWidth="1"/>
    <col min="5381" max="5382" width="9.28515625" style="7" customWidth="1"/>
    <col min="5383" max="5383" width="10" style="7" customWidth="1"/>
    <col min="5384" max="5384" width="9.42578125" style="7" customWidth="1"/>
    <col min="5385" max="5385" width="0" style="7" hidden="1" customWidth="1"/>
    <col min="5386" max="5387" width="8.28515625" style="7" customWidth="1"/>
    <col min="5388" max="5388" width="8.85546875" style="7" customWidth="1"/>
    <col min="5389" max="5389" width="8.28515625" style="7" customWidth="1"/>
    <col min="5390" max="5391" width="9.140625" style="7" customWidth="1"/>
    <col min="5392" max="5392" width="11" style="7" customWidth="1"/>
    <col min="5393" max="5393" width="10" style="7" customWidth="1"/>
    <col min="5394" max="5628" width="11.42578125" style="7"/>
    <col min="5629" max="5629" width="6.28515625" style="7" customWidth="1"/>
    <col min="5630" max="5630" width="8.28515625" style="7" bestFit="1" customWidth="1"/>
    <col min="5631" max="5631" width="10.140625" style="7" customWidth="1"/>
    <col min="5632" max="5632" width="10" style="7" customWidth="1"/>
    <col min="5633" max="5634" width="8.28515625" style="7" customWidth="1"/>
    <col min="5635" max="5635" width="7.5703125" style="7" bestFit="1" customWidth="1"/>
    <col min="5636" max="5636" width="8" style="7" bestFit="1" customWidth="1"/>
    <col min="5637" max="5638" width="9.28515625" style="7" customWidth="1"/>
    <col min="5639" max="5639" width="10" style="7" customWidth="1"/>
    <col min="5640" max="5640" width="9.42578125" style="7" customWidth="1"/>
    <col min="5641" max="5641" width="0" style="7" hidden="1" customWidth="1"/>
    <col min="5642" max="5643" width="8.28515625" style="7" customWidth="1"/>
    <col min="5644" max="5644" width="8.85546875" style="7" customWidth="1"/>
    <col min="5645" max="5645" width="8.28515625" style="7" customWidth="1"/>
    <col min="5646" max="5647" width="9.140625" style="7" customWidth="1"/>
    <col min="5648" max="5648" width="11" style="7" customWidth="1"/>
    <col min="5649" max="5649" width="10" style="7" customWidth="1"/>
    <col min="5650" max="5884" width="11.42578125" style="7"/>
    <col min="5885" max="5885" width="6.28515625" style="7" customWidth="1"/>
    <col min="5886" max="5886" width="8.28515625" style="7" bestFit="1" customWidth="1"/>
    <col min="5887" max="5887" width="10.140625" style="7" customWidth="1"/>
    <col min="5888" max="5888" width="10" style="7" customWidth="1"/>
    <col min="5889" max="5890" width="8.28515625" style="7" customWidth="1"/>
    <col min="5891" max="5891" width="7.5703125" style="7" bestFit="1" customWidth="1"/>
    <col min="5892" max="5892" width="8" style="7" bestFit="1" customWidth="1"/>
    <col min="5893" max="5894" width="9.28515625" style="7" customWidth="1"/>
    <col min="5895" max="5895" width="10" style="7" customWidth="1"/>
    <col min="5896" max="5896" width="9.42578125" style="7" customWidth="1"/>
    <col min="5897" max="5897" width="0" style="7" hidden="1" customWidth="1"/>
    <col min="5898" max="5899" width="8.28515625" style="7" customWidth="1"/>
    <col min="5900" max="5900" width="8.85546875" style="7" customWidth="1"/>
    <col min="5901" max="5901" width="8.28515625" style="7" customWidth="1"/>
    <col min="5902" max="5903" width="9.140625" style="7" customWidth="1"/>
    <col min="5904" max="5904" width="11" style="7" customWidth="1"/>
    <col min="5905" max="5905" width="10" style="7" customWidth="1"/>
    <col min="5906" max="6140" width="11.42578125" style="7"/>
    <col min="6141" max="6141" width="6.28515625" style="7" customWidth="1"/>
    <col min="6142" max="6142" width="8.28515625" style="7" bestFit="1" customWidth="1"/>
    <col min="6143" max="6143" width="10.140625" style="7" customWidth="1"/>
    <col min="6144" max="6144" width="10" style="7" customWidth="1"/>
    <col min="6145" max="6146" width="8.28515625" style="7" customWidth="1"/>
    <col min="6147" max="6147" width="7.5703125" style="7" bestFit="1" customWidth="1"/>
    <col min="6148" max="6148" width="8" style="7" bestFit="1" customWidth="1"/>
    <col min="6149" max="6150" width="9.28515625" style="7" customWidth="1"/>
    <col min="6151" max="6151" width="10" style="7" customWidth="1"/>
    <col min="6152" max="6152" width="9.42578125" style="7" customWidth="1"/>
    <col min="6153" max="6153" width="0" style="7" hidden="1" customWidth="1"/>
    <col min="6154" max="6155" width="8.28515625" style="7" customWidth="1"/>
    <col min="6156" max="6156" width="8.85546875" style="7" customWidth="1"/>
    <col min="6157" max="6157" width="8.28515625" style="7" customWidth="1"/>
    <col min="6158" max="6159" width="9.140625" style="7" customWidth="1"/>
    <col min="6160" max="6160" width="11" style="7" customWidth="1"/>
    <col min="6161" max="6161" width="10" style="7" customWidth="1"/>
    <col min="6162" max="6396" width="11.42578125" style="7"/>
    <col min="6397" max="6397" width="6.28515625" style="7" customWidth="1"/>
    <col min="6398" max="6398" width="8.28515625" style="7" bestFit="1" customWidth="1"/>
    <col min="6399" max="6399" width="10.140625" style="7" customWidth="1"/>
    <col min="6400" max="6400" width="10" style="7" customWidth="1"/>
    <col min="6401" max="6402" width="8.28515625" style="7" customWidth="1"/>
    <col min="6403" max="6403" width="7.5703125" style="7" bestFit="1" customWidth="1"/>
    <col min="6404" max="6404" width="8" style="7" bestFit="1" customWidth="1"/>
    <col min="6405" max="6406" width="9.28515625" style="7" customWidth="1"/>
    <col min="6407" max="6407" width="10" style="7" customWidth="1"/>
    <col min="6408" max="6408" width="9.42578125" style="7" customWidth="1"/>
    <col min="6409" max="6409" width="0" style="7" hidden="1" customWidth="1"/>
    <col min="6410" max="6411" width="8.28515625" style="7" customWidth="1"/>
    <col min="6412" max="6412" width="8.85546875" style="7" customWidth="1"/>
    <col min="6413" max="6413" width="8.28515625" style="7" customWidth="1"/>
    <col min="6414" max="6415" width="9.140625" style="7" customWidth="1"/>
    <col min="6416" max="6416" width="11" style="7" customWidth="1"/>
    <col min="6417" max="6417" width="10" style="7" customWidth="1"/>
    <col min="6418" max="6652" width="11.42578125" style="7"/>
    <col min="6653" max="6653" width="6.28515625" style="7" customWidth="1"/>
    <col min="6654" max="6654" width="8.28515625" style="7" bestFit="1" customWidth="1"/>
    <col min="6655" max="6655" width="10.140625" style="7" customWidth="1"/>
    <col min="6656" max="6656" width="10" style="7" customWidth="1"/>
    <col min="6657" max="6658" width="8.28515625" style="7" customWidth="1"/>
    <col min="6659" max="6659" width="7.5703125" style="7" bestFit="1" customWidth="1"/>
    <col min="6660" max="6660" width="8" style="7" bestFit="1" customWidth="1"/>
    <col min="6661" max="6662" width="9.28515625" style="7" customWidth="1"/>
    <col min="6663" max="6663" width="10" style="7" customWidth="1"/>
    <col min="6664" max="6664" width="9.42578125" style="7" customWidth="1"/>
    <col min="6665" max="6665" width="0" style="7" hidden="1" customWidth="1"/>
    <col min="6666" max="6667" width="8.28515625" style="7" customWidth="1"/>
    <col min="6668" max="6668" width="8.85546875" style="7" customWidth="1"/>
    <col min="6669" max="6669" width="8.28515625" style="7" customWidth="1"/>
    <col min="6670" max="6671" width="9.140625" style="7" customWidth="1"/>
    <col min="6672" max="6672" width="11" style="7" customWidth="1"/>
    <col min="6673" max="6673" width="10" style="7" customWidth="1"/>
    <col min="6674" max="6908" width="11.42578125" style="7"/>
    <col min="6909" max="6909" width="6.28515625" style="7" customWidth="1"/>
    <col min="6910" max="6910" width="8.28515625" style="7" bestFit="1" customWidth="1"/>
    <col min="6911" max="6911" width="10.140625" style="7" customWidth="1"/>
    <col min="6912" max="6912" width="10" style="7" customWidth="1"/>
    <col min="6913" max="6914" width="8.28515625" style="7" customWidth="1"/>
    <col min="6915" max="6915" width="7.5703125" style="7" bestFit="1" customWidth="1"/>
    <col min="6916" max="6916" width="8" style="7" bestFit="1" customWidth="1"/>
    <col min="6917" max="6918" width="9.28515625" style="7" customWidth="1"/>
    <col min="6919" max="6919" width="10" style="7" customWidth="1"/>
    <col min="6920" max="6920" width="9.42578125" style="7" customWidth="1"/>
    <col min="6921" max="6921" width="0" style="7" hidden="1" customWidth="1"/>
    <col min="6922" max="6923" width="8.28515625" style="7" customWidth="1"/>
    <col min="6924" max="6924" width="8.85546875" style="7" customWidth="1"/>
    <col min="6925" max="6925" width="8.28515625" style="7" customWidth="1"/>
    <col min="6926" max="6927" width="9.140625" style="7" customWidth="1"/>
    <col min="6928" max="6928" width="11" style="7" customWidth="1"/>
    <col min="6929" max="6929" width="10" style="7" customWidth="1"/>
    <col min="6930" max="7164" width="11.42578125" style="7"/>
    <col min="7165" max="7165" width="6.28515625" style="7" customWidth="1"/>
    <col min="7166" max="7166" width="8.28515625" style="7" bestFit="1" customWidth="1"/>
    <col min="7167" max="7167" width="10.140625" style="7" customWidth="1"/>
    <col min="7168" max="7168" width="10" style="7" customWidth="1"/>
    <col min="7169" max="7170" width="8.28515625" style="7" customWidth="1"/>
    <col min="7171" max="7171" width="7.5703125" style="7" bestFit="1" customWidth="1"/>
    <col min="7172" max="7172" width="8" style="7" bestFit="1" customWidth="1"/>
    <col min="7173" max="7174" width="9.28515625" style="7" customWidth="1"/>
    <col min="7175" max="7175" width="10" style="7" customWidth="1"/>
    <col min="7176" max="7176" width="9.42578125" style="7" customWidth="1"/>
    <col min="7177" max="7177" width="0" style="7" hidden="1" customWidth="1"/>
    <col min="7178" max="7179" width="8.28515625" style="7" customWidth="1"/>
    <col min="7180" max="7180" width="8.85546875" style="7" customWidth="1"/>
    <col min="7181" max="7181" width="8.28515625" style="7" customWidth="1"/>
    <col min="7182" max="7183" width="9.140625" style="7" customWidth="1"/>
    <col min="7184" max="7184" width="11" style="7" customWidth="1"/>
    <col min="7185" max="7185" width="10" style="7" customWidth="1"/>
    <col min="7186" max="7420" width="11.42578125" style="7"/>
    <col min="7421" max="7421" width="6.28515625" style="7" customWidth="1"/>
    <col min="7422" max="7422" width="8.28515625" style="7" bestFit="1" customWidth="1"/>
    <col min="7423" max="7423" width="10.140625" style="7" customWidth="1"/>
    <col min="7424" max="7424" width="10" style="7" customWidth="1"/>
    <col min="7425" max="7426" width="8.28515625" style="7" customWidth="1"/>
    <col min="7427" max="7427" width="7.5703125" style="7" bestFit="1" customWidth="1"/>
    <col min="7428" max="7428" width="8" style="7" bestFit="1" customWidth="1"/>
    <col min="7429" max="7430" width="9.28515625" style="7" customWidth="1"/>
    <col min="7431" max="7431" width="10" style="7" customWidth="1"/>
    <col min="7432" max="7432" width="9.42578125" style="7" customWidth="1"/>
    <col min="7433" max="7433" width="0" style="7" hidden="1" customWidth="1"/>
    <col min="7434" max="7435" width="8.28515625" style="7" customWidth="1"/>
    <col min="7436" max="7436" width="8.85546875" style="7" customWidth="1"/>
    <col min="7437" max="7437" width="8.28515625" style="7" customWidth="1"/>
    <col min="7438" max="7439" width="9.140625" style="7" customWidth="1"/>
    <col min="7440" max="7440" width="11" style="7" customWidth="1"/>
    <col min="7441" max="7441" width="10" style="7" customWidth="1"/>
    <col min="7442" max="7676" width="11.42578125" style="7"/>
    <col min="7677" max="7677" width="6.28515625" style="7" customWidth="1"/>
    <col min="7678" max="7678" width="8.28515625" style="7" bestFit="1" customWidth="1"/>
    <col min="7679" max="7679" width="10.140625" style="7" customWidth="1"/>
    <col min="7680" max="7680" width="10" style="7" customWidth="1"/>
    <col min="7681" max="7682" width="8.28515625" style="7" customWidth="1"/>
    <col min="7683" max="7683" width="7.5703125" style="7" bestFit="1" customWidth="1"/>
    <col min="7684" max="7684" width="8" style="7" bestFit="1" customWidth="1"/>
    <col min="7685" max="7686" width="9.28515625" style="7" customWidth="1"/>
    <col min="7687" max="7687" width="10" style="7" customWidth="1"/>
    <col min="7688" max="7688" width="9.42578125" style="7" customWidth="1"/>
    <col min="7689" max="7689" width="0" style="7" hidden="1" customWidth="1"/>
    <col min="7690" max="7691" width="8.28515625" style="7" customWidth="1"/>
    <col min="7692" max="7692" width="8.85546875" style="7" customWidth="1"/>
    <col min="7693" max="7693" width="8.28515625" style="7" customWidth="1"/>
    <col min="7694" max="7695" width="9.140625" style="7" customWidth="1"/>
    <col min="7696" max="7696" width="11" style="7" customWidth="1"/>
    <col min="7697" max="7697" width="10" style="7" customWidth="1"/>
    <col min="7698" max="7932" width="11.42578125" style="7"/>
    <col min="7933" max="7933" width="6.28515625" style="7" customWidth="1"/>
    <col min="7934" max="7934" width="8.28515625" style="7" bestFit="1" customWidth="1"/>
    <col min="7935" max="7935" width="10.140625" style="7" customWidth="1"/>
    <col min="7936" max="7936" width="10" style="7" customWidth="1"/>
    <col min="7937" max="7938" width="8.28515625" style="7" customWidth="1"/>
    <col min="7939" max="7939" width="7.5703125" style="7" bestFit="1" customWidth="1"/>
    <col min="7940" max="7940" width="8" style="7" bestFit="1" customWidth="1"/>
    <col min="7941" max="7942" width="9.28515625" style="7" customWidth="1"/>
    <col min="7943" max="7943" width="10" style="7" customWidth="1"/>
    <col min="7944" max="7944" width="9.42578125" style="7" customWidth="1"/>
    <col min="7945" max="7945" width="0" style="7" hidden="1" customWidth="1"/>
    <col min="7946" max="7947" width="8.28515625" style="7" customWidth="1"/>
    <col min="7948" max="7948" width="8.85546875" style="7" customWidth="1"/>
    <col min="7949" max="7949" width="8.28515625" style="7" customWidth="1"/>
    <col min="7950" max="7951" width="9.140625" style="7" customWidth="1"/>
    <col min="7952" max="7952" width="11" style="7" customWidth="1"/>
    <col min="7953" max="7953" width="10" style="7" customWidth="1"/>
    <col min="7954" max="8188" width="11.42578125" style="7"/>
    <col min="8189" max="8189" width="6.28515625" style="7" customWidth="1"/>
    <col min="8190" max="8190" width="8.28515625" style="7" bestFit="1" customWidth="1"/>
    <col min="8191" max="8191" width="10.140625" style="7" customWidth="1"/>
    <col min="8192" max="8192" width="10" style="7" customWidth="1"/>
    <col min="8193" max="8194" width="8.28515625" style="7" customWidth="1"/>
    <col min="8195" max="8195" width="7.5703125" style="7" bestFit="1" customWidth="1"/>
    <col min="8196" max="8196" width="8" style="7" bestFit="1" customWidth="1"/>
    <col min="8197" max="8198" width="9.28515625" style="7" customWidth="1"/>
    <col min="8199" max="8199" width="10" style="7" customWidth="1"/>
    <col min="8200" max="8200" width="9.42578125" style="7" customWidth="1"/>
    <col min="8201" max="8201" width="0" style="7" hidden="1" customWidth="1"/>
    <col min="8202" max="8203" width="8.28515625" style="7" customWidth="1"/>
    <col min="8204" max="8204" width="8.85546875" style="7" customWidth="1"/>
    <col min="8205" max="8205" width="8.28515625" style="7" customWidth="1"/>
    <col min="8206" max="8207" width="9.140625" style="7" customWidth="1"/>
    <col min="8208" max="8208" width="11" style="7" customWidth="1"/>
    <col min="8209" max="8209" width="10" style="7" customWidth="1"/>
    <col min="8210" max="8444" width="11.42578125" style="7"/>
    <col min="8445" max="8445" width="6.28515625" style="7" customWidth="1"/>
    <col min="8446" max="8446" width="8.28515625" style="7" bestFit="1" customWidth="1"/>
    <col min="8447" max="8447" width="10.140625" style="7" customWidth="1"/>
    <col min="8448" max="8448" width="10" style="7" customWidth="1"/>
    <col min="8449" max="8450" width="8.28515625" style="7" customWidth="1"/>
    <col min="8451" max="8451" width="7.5703125" style="7" bestFit="1" customWidth="1"/>
    <col min="8452" max="8452" width="8" style="7" bestFit="1" customWidth="1"/>
    <col min="8453" max="8454" width="9.28515625" style="7" customWidth="1"/>
    <col min="8455" max="8455" width="10" style="7" customWidth="1"/>
    <col min="8456" max="8456" width="9.42578125" style="7" customWidth="1"/>
    <col min="8457" max="8457" width="0" style="7" hidden="1" customWidth="1"/>
    <col min="8458" max="8459" width="8.28515625" style="7" customWidth="1"/>
    <col min="8460" max="8460" width="8.85546875" style="7" customWidth="1"/>
    <col min="8461" max="8461" width="8.28515625" style="7" customWidth="1"/>
    <col min="8462" max="8463" width="9.140625" style="7" customWidth="1"/>
    <col min="8464" max="8464" width="11" style="7" customWidth="1"/>
    <col min="8465" max="8465" width="10" style="7" customWidth="1"/>
    <col min="8466" max="8700" width="11.42578125" style="7"/>
    <col min="8701" max="8701" width="6.28515625" style="7" customWidth="1"/>
    <col min="8702" max="8702" width="8.28515625" style="7" bestFit="1" customWidth="1"/>
    <col min="8703" max="8703" width="10.140625" style="7" customWidth="1"/>
    <col min="8704" max="8704" width="10" style="7" customWidth="1"/>
    <col min="8705" max="8706" width="8.28515625" style="7" customWidth="1"/>
    <col min="8707" max="8707" width="7.5703125" style="7" bestFit="1" customWidth="1"/>
    <col min="8708" max="8708" width="8" style="7" bestFit="1" customWidth="1"/>
    <col min="8709" max="8710" width="9.28515625" style="7" customWidth="1"/>
    <col min="8711" max="8711" width="10" style="7" customWidth="1"/>
    <col min="8712" max="8712" width="9.42578125" style="7" customWidth="1"/>
    <col min="8713" max="8713" width="0" style="7" hidden="1" customWidth="1"/>
    <col min="8714" max="8715" width="8.28515625" style="7" customWidth="1"/>
    <col min="8716" max="8716" width="8.85546875" style="7" customWidth="1"/>
    <col min="8717" max="8717" width="8.28515625" style="7" customWidth="1"/>
    <col min="8718" max="8719" width="9.140625" style="7" customWidth="1"/>
    <col min="8720" max="8720" width="11" style="7" customWidth="1"/>
    <col min="8721" max="8721" width="10" style="7" customWidth="1"/>
    <col min="8722" max="8956" width="11.42578125" style="7"/>
    <col min="8957" max="8957" width="6.28515625" style="7" customWidth="1"/>
    <col min="8958" max="8958" width="8.28515625" style="7" bestFit="1" customWidth="1"/>
    <col min="8959" max="8959" width="10.140625" style="7" customWidth="1"/>
    <col min="8960" max="8960" width="10" style="7" customWidth="1"/>
    <col min="8961" max="8962" width="8.28515625" style="7" customWidth="1"/>
    <col min="8963" max="8963" width="7.5703125" style="7" bestFit="1" customWidth="1"/>
    <col min="8964" max="8964" width="8" style="7" bestFit="1" customWidth="1"/>
    <col min="8965" max="8966" width="9.28515625" style="7" customWidth="1"/>
    <col min="8967" max="8967" width="10" style="7" customWidth="1"/>
    <col min="8968" max="8968" width="9.42578125" style="7" customWidth="1"/>
    <col min="8969" max="8969" width="0" style="7" hidden="1" customWidth="1"/>
    <col min="8970" max="8971" width="8.28515625" style="7" customWidth="1"/>
    <col min="8972" max="8972" width="8.85546875" style="7" customWidth="1"/>
    <col min="8973" max="8973" width="8.28515625" style="7" customWidth="1"/>
    <col min="8974" max="8975" width="9.140625" style="7" customWidth="1"/>
    <col min="8976" max="8976" width="11" style="7" customWidth="1"/>
    <col min="8977" max="8977" width="10" style="7" customWidth="1"/>
    <col min="8978" max="9212" width="11.42578125" style="7"/>
    <col min="9213" max="9213" width="6.28515625" style="7" customWidth="1"/>
    <col min="9214" max="9214" width="8.28515625" style="7" bestFit="1" customWidth="1"/>
    <col min="9215" max="9215" width="10.140625" style="7" customWidth="1"/>
    <col min="9216" max="9216" width="10" style="7" customWidth="1"/>
    <col min="9217" max="9218" width="8.28515625" style="7" customWidth="1"/>
    <col min="9219" max="9219" width="7.5703125" style="7" bestFit="1" customWidth="1"/>
    <col min="9220" max="9220" width="8" style="7" bestFit="1" customWidth="1"/>
    <col min="9221" max="9222" width="9.28515625" style="7" customWidth="1"/>
    <col min="9223" max="9223" width="10" style="7" customWidth="1"/>
    <col min="9224" max="9224" width="9.42578125" style="7" customWidth="1"/>
    <col min="9225" max="9225" width="0" style="7" hidden="1" customWidth="1"/>
    <col min="9226" max="9227" width="8.28515625" style="7" customWidth="1"/>
    <col min="9228" max="9228" width="8.85546875" style="7" customWidth="1"/>
    <col min="9229" max="9229" width="8.28515625" style="7" customWidth="1"/>
    <col min="9230" max="9231" width="9.140625" style="7" customWidth="1"/>
    <col min="9232" max="9232" width="11" style="7" customWidth="1"/>
    <col min="9233" max="9233" width="10" style="7" customWidth="1"/>
    <col min="9234" max="9468" width="11.42578125" style="7"/>
    <col min="9469" max="9469" width="6.28515625" style="7" customWidth="1"/>
    <col min="9470" max="9470" width="8.28515625" style="7" bestFit="1" customWidth="1"/>
    <col min="9471" max="9471" width="10.140625" style="7" customWidth="1"/>
    <col min="9472" max="9472" width="10" style="7" customWidth="1"/>
    <col min="9473" max="9474" width="8.28515625" style="7" customWidth="1"/>
    <col min="9475" max="9475" width="7.5703125" style="7" bestFit="1" customWidth="1"/>
    <col min="9476" max="9476" width="8" style="7" bestFit="1" customWidth="1"/>
    <col min="9477" max="9478" width="9.28515625" style="7" customWidth="1"/>
    <col min="9479" max="9479" width="10" style="7" customWidth="1"/>
    <col min="9480" max="9480" width="9.42578125" style="7" customWidth="1"/>
    <col min="9481" max="9481" width="0" style="7" hidden="1" customWidth="1"/>
    <col min="9482" max="9483" width="8.28515625" style="7" customWidth="1"/>
    <col min="9484" max="9484" width="8.85546875" style="7" customWidth="1"/>
    <col min="9485" max="9485" width="8.28515625" style="7" customWidth="1"/>
    <col min="9486" max="9487" width="9.140625" style="7" customWidth="1"/>
    <col min="9488" max="9488" width="11" style="7" customWidth="1"/>
    <col min="9489" max="9489" width="10" style="7" customWidth="1"/>
    <col min="9490" max="9724" width="11.42578125" style="7"/>
    <col min="9725" max="9725" width="6.28515625" style="7" customWidth="1"/>
    <col min="9726" max="9726" width="8.28515625" style="7" bestFit="1" customWidth="1"/>
    <col min="9727" max="9727" width="10.140625" style="7" customWidth="1"/>
    <col min="9728" max="9728" width="10" style="7" customWidth="1"/>
    <col min="9729" max="9730" width="8.28515625" style="7" customWidth="1"/>
    <col min="9731" max="9731" width="7.5703125" style="7" bestFit="1" customWidth="1"/>
    <col min="9732" max="9732" width="8" style="7" bestFit="1" customWidth="1"/>
    <col min="9733" max="9734" width="9.28515625" style="7" customWidth="1"/>
    <col min="9735" max="9735" width="10" style="7" customWidth="1"/>
    <col min="9736" max="9736" width="9.42578125" style="7" customWidth="1"/>
    <col min="9737" max="9737" width="0" style="7" hidden="1" customWidth="1"/>
    <col min="9738" max="9739" width="8.28515625" style="7" customWidth="1"/>
    <col min="9740" max="9740" width="8.85546875" style="7" customWidth="1"/>
    <col min="9741" max="9741" width="8.28515625" style="7" customWidth="1"/>
    <col min="9742" max="9743" width="9.140625" style="7" customWidth="1"/>
    <col min="9744" max="9744" width="11" style="7" customWidth="1"/>
    <col min="9745" max="9745" width="10" style="7" customWidth="1"/>
    <col min="9746" max="9980" width="11.42578125" style="7"/>
    <col min="9981" max="9981" width="6.28515625" style="7" customWidth="1"/>
    <col min="9982" max="9982" width="8.28515625" style="7" bestFit="1" customWidth="1"/>
    <col min="9983" max="9983" width="10.140625" style="7" customWidth="1"/>
    <col min="9984" max="9984" width="10" style="7" customWidth="1"/>
    <col min="9985" max="9986" width="8.28515625" style="7" customWidth="1"/>
    <col min="9987" max="9987" width="7.5703125" style="7" bestFit="1" customWidth="1"/>
    <col min="9988" max="9988" width="8" style="7" bestFit="1" customWidth="1"/>
    <col min="9989" max="9990" width="9.28515625" style="7" customWidth="1"/>
    <col min="9991" max="9991" width="10" style="7" customWidth="1"/>
    <col min="9992" max="9992" width="9.42578125" style="7" customWidth="1"/>
    <col min="9993" max="9993" width="0" style="7" hidden="1" customWidth="1"/>
    <col min="9994" max="9995" width="8.28515625" style="7" customWidth="1"/>
    <col min="9996" max="9996" width="8.85546875" style="7" customWidth="1"/>
    <col min="9997" max="9997" width="8.28515625" style="7" customWidth="1"/>
    <col min="9998" max="9999" width="9.140625" style="7" customWidth="1"/>
    <col min="10000" max="10000" width="11" style="7" customWidth="1"/>
    <col min="10001" max="10001" width="10" style="7" customWidth="1"/>
    <col min="10002" max="10236" width="11.42578125" style="7"/>
    <col min="10237" max="10237" width="6.28515625" style="7" customWidth="1"/>
    <col min="10238" max="10238" width="8.28515625" style="7" bestFit="1" customWidth="1"/>
    <col min="10239" max="10239" width="10.140625" style="7" customWidth="1"/>
    <col min="10240" max="10240" width="10" style="7" customWidth="1"/>
    <col min="10241" max="10242" width="8.28515625" style="7" customWidth="1"/>
    <col min="10243" max="10243" width="7.5703125" style="7" bestFit="1" customWidth="1"/>
    <col min="10244" max="10244" width="8" style="7" bestFit="1" customWidth="1"/>
    <col min="10245" max="10246" width="9.28515625" style="7" customWidth="1"/>
    <col min="10247" max="10247" width="10" style="7" customWidth="1"/>
    <col min="10248" max="10248" width="9.42578125" style="7" customWidth="1"/>
    <col min="10249" max="10249" width="0" style="7" hidden="1" customWidth="1"/>
    <col min="10250" max="10251" width="8.28515625" style="7" customWidth="1"/>
    <col min="10252" max="10252" width="8.85546875" style="7" customWidth="1"/>
    <col min="10253" max="10253" width="8.28515625" style="7" customWidth="1"/>
    <col min="10254" max="10255" width="9.140625" style="7" customWidth="1"/>
    <col min="10256" max="10256" width="11" style="7" customWidth="1"/>
    <col min="10257" max="10257" width="10" style="7" customWidth="1"/>
    <col min="10258" max="10492" width="11.42578125" style="7"/>
    <col min="10493" max="10493" width="6.28515625" style="7" customWidth="1"/>
    <col min="10494" max="10494" width="8.28515625" style="7" bestFit="1" customWidth="1"/>
    <col min="10495" max="10495" width="10.140625" style="7" customWidth="1"/>
    <col min="10496" max="10496" width="10" style="7" customWidth="1"/>
    <col min="10497" max="10498" width="8.28515625" style="7" customWidth="1"/>
    <col min="10499" max="10499" width="7.5703125" style="7" bestFit="1" customWidth="1"/>
    <col min="10500" max="10500" width="8" style="7" bestFit="1" customWidth="1"/>
    <col min="10501" max="10502" width="9.28515625" style="7" customWidth="1"/>
    <col min="10503" max="10503" width="10" style="7" customWidth="1"/>
    <col min="10504" max="10504" width="9.42578125" style="7" customWidth="1"/>
    <col min="10505" max="10505" width="0" style="7" hidden="1" customWidth="1"/>
    <col min="10506" max="10507" width="8.28515625" style="7" customWidth="1"/>
    <col min="10508" max="10508" width="8.85546875" style="7" customWidth="1"/>
    <col min="10509" max="10509" width="8.28515625" style="7" customWidth="1"/>
    <col min="10510" max="10511" width="9.140625" style="7" customWidth="1"/>
    <col min="10512" max="10512" width="11" style="7" customWidth="1"/>
    <col min="10513" max="10513" width="10" style="7" customWidth="1"/>
    <col min="10514" max="10748" width="11.42578125" style="7"/>
    <col min="10749" max="10749" width="6.28515625" style="7" customWidth="1"/>
    <col min="10750" max="10750" width="8.28515625" style="7" bestFit="1" customWidth="1"/>
    <col min="10751" max="10751" width="10.140625" style="7" customWidth="1"/>
    <col min="10752" max="10752" width="10" style="7" customWidth="1"/>
    <col min="10753" max="10754" width="8.28515625" style="7" customWidth="1"/>
    <col min="10755" max="10755" width="7.5703125" style="7" bestFit="1" customWidth="1"/>
    <col min="10756" max="10756" width="8" style="7" bestFit="1" customWidth="1"/>
    <col min="10757" max="10758" width="9.28515625" style="7" customWidth="1"/>
    <col min="10759" max="10759" width="10" style="7" customWidth="1"/>
    <col min="10760" max="10760" width="9.42578125" style="7" customWidth="1"/>
    <col min="10761" max="10761" width="0" style="7" hidden="1" customWidth="1"/>
    <col min="10762" max="10763" width="8.28515625" style="7" customWidth="1"/>
    <col min="10764" max="10764" width="8.85546875" style="7" customWidth="1"/>
    <col min="10765" max="10765" width="8.28515625" style="7" customWidth="1"/>
    <col min="10766" max="10767" width="9.140625" style="7" customWidth="1"/>
    <col min="10768" max="10768" width="11" style="7" customWidth="1"/>
    <col min="10769" max="10769" width="10" style="7" customWidth="1"/>
    <col min="10770" max="11004" width="11.42578125" style="7"/>
    <col min="11005" max="11005" width="6.28515625" style="7" customWidth="1"/>
    <col min="11006" max="11006" width="8.28515625" style="7" bestFit="1" customWidth="1"/>
    <col min="11007" max="11007" width="10.140625" style="7" customWidth="1"/>
    <col min="11008" max="11008" width="10" style="7" customWidth="1"/>
    <col min="11009" max="11010" width="8.28515625" style="7" customWidth="1"/>
    <col min="11011" max="11011" width="7.5703125" style="7" bestFit="1" customWidth="1"/>
    <col min="11012" max="11012" width="8" style="7" bestFit="1" customWidth="1"/>
    <col min="11013" max="11014" width="9.28515625" style="7" customWidth="1"/>
    <col min="11015" max="11015" width="10" style="7" customWidth="1"/>
    <col min="11016" max="11016" width="9.42578125" style="7" customWidth="1"/>
    <col min="11017" max="11017" width="0" style="7" hidden="1" customWidth="1"/>
    <col min="11018" max="11019" width="8.28515625" style="7" customWidth="1"/>
    <col min="11020" max="11020" width="8.85546875" style="7" customWidth="1"/>
    <col min="11021" max="11021" width="8.28515625" style="7" customWidth="1"/>
    <col min="11022" max="11023" width="9.140625" style="7" customWidth="1"/>
    <col min="11024" max="11024" width="11" style="7" customWidth="1"/>
    <col min="11025" max="11025" width="10" style="7" customWidth="1"/>
    <col min="11026" max="11260" width="11.42578125" style="7"/>
    <col min="11261" max="11261" width="6.28515625" style="7" customWidth="1"/>
    <col min="11262" max="11262" width="8.28515625" style="7" bestFit="1" customWidth="1"/>
    <col min="11263" max="11263" width="10.140625" style="7" customWidth="1"/>
    <col min="11264" max="11264" width="10" style="7" customWidth="1"/>
    <col min="11265" max="11266" width="8.28515625" style="7" customWidth="1"/>
    <col min="11267" max="11267" width="7.5703125" style="7" bestFit="1" customWidth="1"/>
    <col min="11268" max="11268" width="8" style="7" bestFit="1" customWidth="1"/>
    <col min="11269" max="11270" width="9.28515625" style="7" customWidth="1"/>
    <col min="11271" max="11271" width="10" style="7" customWidth="1"/>
    <col min="11272" max="11272" width="9.42578125" style="7" customWidth="1"/>
    <col min="11273" max="11273" width="0" style="7" hidden="1" customWidth="1"/>
    <col min="11274" max="11275" width="8.28515625" style="7" customWidth="1"/>
    <col min="11276" max="11276" width="8.85546875" style="7" customWidth="1"/>
    <col min="11277" max="11277" width="8.28515625" style="7" customWidth="1"/>
    <col min="11278" max="11279" width="9.140625" style="7" customWidth="1"/>
    <col min="11280" max="11280" width="11" style="7" customWidth="1"/>
    <col min="11281" max="11281" width="10" style="7" customWidth="1"/>
    <col min="11282" max="11516" width="11.42578125" style="7"/>
    <col min="11517" max="11517" width="6.28515625" style="7" customWidth="1"/>
    <col min="11518" max="11518" width="8.28515625" style="7" bestFit="1" customWidth="1"/>
    <col min="11519" max="11519" width="10.140625" style="7" customWidth="1"/>
    <col min="11520" max="11520" width="10" style="7" customWidth="1"/>
    <col min="11521" max="11522" width="8.28515625" style="7" customWidth="1"/>
    <col min="11523" max="11523" width="7.5703125" style="7" bestFit="1" customWidth="1"/>
    <col min="11524" max="11524" width="8" style="7" bestFit="1" customWidth="1"/>
    <col min="11525" max="11526" width="9.28515625" style="7" customWidth="1"/>
    <col min="11527" max="11527" width="10" style="7" customWidth="1"/>
    <col min="11528" max="11528" width="9.42578125" style="7" customWidth="1"/>
    <col min="11529" max="11529" width="0" style="7" hidden="1" customWidth="1"/>
    <col min="11530" max="11531" width="8.28515625" style="7" customWidth="1"/>
    <col min="11532" max="11532" width="8.85546875" style="7" customWidth="1"/>
    <col min="11533" max="11533" width="8.28515625" style="7" customWidth="1"/>
    <col min="11534" max="11535" width="9.140625" style="7" customWidth="1"/>
    <col min="11536" max="11536" width="11" style="7" customWidth="1"/>
    <col min="11537" max="11537" width="10" style="7" customWidth="1"/>
    <col min="11538" max="11772" width="11.42578125" style="7"/>
    <col min="11773" max="11773" width="6.28515625" style="7" customWidth="1"/>
    <col min="11774" max="11774" width="8.28515625" style="7" bestFit="1" customWidth="1"/>
    <col min="11775" max="11775" width="10.140625" style="7" customWidth="1"/>
    <col min="11776" max="11776" width="10" style="7" customWidth="1"/>
    <col min="11777" max="11778" width="8.28515625" style="7" customWidth="1"/>
    <col min="11779" max="11779" width="7.5703125" style="7" bestFit="1" customWidth="1"/>
    <col min="11780" max="11780" width="8" style="7" bestFit="1" customWidth="1"/>
    <col min="11781" max="11782" width="9.28515625" style="7" customWidth="1"/>
    <col min="11783" max="11783" width="10" style="7" customWidth="1"/>
    <col min="11784" max="11784" width="9.42578125" style="7" customWidth="1"/>
    <col min="11785" max="11785" width="0" style="7" hidden="1" customWidth="1"/>
    <col min="11786" max="11787" width="8.28515625" style="7" customWidth="1"/>
    <col min="11788" max="11788" width="8.85546875" style="7" customWidth="1"/>
    <col min="11789" max="11789" width="8.28515625" style="7" customWidth="1"/>
    <col min="11790" max="11791" width="9.140625" style="7" customWidth="1"/>
    <col min="11792" max="11792" width="11" style="7" customWidth="1"/>
    <col min="11793" max="11793" width="10" style="7" customWidth="1"/>
    <col min="11794" max="12028" width="11.42578125" style="7"/>
    <col min="12029" max="12029" width="6.28515625" style="7" customWidth="1"/>
    <col min="12030" max="12030" width="8.28515625" style="7" bestFit="1" customWidth="1"/>
    <col min="12031" max="12031" width="10.140625" style="7" customWidth="1"/>
    <col min="12032" max="12032" width="10" style="7" customWidth="1"/>
    <col min="12033" max="12034" width="8.28515625" style="7" customWidth="1"/>
    <col min="12035" max="12035" width="7.5703125" style="7" bestFit="1" customWidth="1"/>
    <col min="12036" max="12036" width="8" style="7" bestFit="1" customWidth="1"/>
    <col min="12037" max="12038" width="9.28515625" style="7" customWidth="1"/>
    <col min="12039" max="12039" width="10" style="7" customWidth="1"/>
    <col min="12040" max="12040" width="9.42578125" style="7" customWidth="1"/>
    <col min="12041" max="12041" width="0" style="7" hidden="1" customWidth="1"/>
    <col min="12042" max="12043" width="8.28515625" style="7" customWidth="1"/>
    <col min="12044" max="12044" width="8.85546875" style="7" customWidth="1"/>
    <col min="12045" max="12045" width="8.28515625" style="7" customWidth="1"/>
    <col min="12046" max="12047" width="9.140625" style="7" customWidth="1"/>
    <col min="12048" max="12048" width="11" style="7" customWidth="1"/>
    <col min="12049" max="12049" width="10" style="7" customWidth="1"/>
    <col min="12050" max="12284" width="11.42578125" style="7"/>
    <col min="12285" max="12285" width="6.28515625" style="7" customWidth="1"/>
    <col min="12286" max="12286" width="8.28515625" style="7" bestFit="1" customWidth="1"/>
    <col min="12287" max="12287" width="10.140625" style="7" customWidth="1"/>
    <col min="12288" max="12288" width="10" style="7" customWidth="1"/>
    <col min="12289" max="12290" width="8.28515625" style="7" customWidth="1"/>
    <col min="12291" max="12291" width="7.5703125" style="7" bestFit="1" customWidth="1"/>
    <col min="12292" max="12292" width="8" style="7" bestFit="1" customWidth="1"/>
    <col min="12293" max="12294" width="9.28515625" style="7" customWidth="1"/>
    <col min="12295" max="12295" width="10" style="7" customWidth="1"/>
    <col min="12296" max="12296" width="9.42578125" style="7" customWidth="1"/>
    <col min="12297" max="12297" width="0" style="7" hidden="1" customWidth="1"/>
    <col min="12298" max="12299" width="8.28515625" style="7" customWidth="1"/>
    <col min="12300" max="12300" width="8.85546875" style="7" customWidth="1"/>
    <col min="12301" max="12301" width="8.28515625" style="7" customWidth="1"/>
    <col min="12302" max="12303" width="9.140625" style="7" customWidth="1"/>
    <col min="12304" max="12304" width="11" style="7" customWidth="1"/>
    <col min="12305" max="12305" width="10" style="7" customWidth="1"/>
    <col min="12306" max="12540" width="11.42578125" style="7"/>
    <col min="12541" max="12541" width="6.28515625" style="7" customWidth="1"/>
    <col min="12542" max="12542" width="8.28515625" style="7" bestFit="1" customWidth="1"/>
    <col min="12543" max="12543" width="10.140625" style="7" customWidth="1"/>
    <col min="12544" max="12544" width="10" style="7" customWidth="1"/>
    <col min="12545" max="12546" width="8.28515625" style="7" customWidth="1"/>
    <col min="12547" max="12547" width="7.5703125" style="7" bestFit="1" customWidth="1"/>
    <col min="12548" max="12548" width="8" style="7" bestFit="1" customWidth="1"/>
    <col min="12549" max="12550" width="9.28515625" style="7" customWidth="1"/>
    <col min="12551" max="12551" width="10" style="7" customWidth="1"/>
    <col min="12552" max="12552" width="9.42578125" style="7" customWidth="1"/>
    <col min="12553" max="12553" width="0" style="7" hidden="1" customWidth="1"/>
    <col min="12554" max="12555" width="8.28515625" style="7" customWidth="1"/>
    <col min="12556" max="12556" width="8.85546875" style="7" customWidth="1"/>
    <col min="12557" max="12557" width="8.28515625" style="7" customWidth="1"/>
    <col min="12558" max="12559" width="9.140625" style="7" customWidth="1"/>
    <col min="12560" max="12560" width="11" style="7" customWidth="1"/>
    <col min="12561" max="12561" width="10" style="7" customWidth="1"/>
    <col min="12562" max="12796" width="11.42578125" style="7"/>
    <col min="12797" max="12797" width="6.28515625" style="7" customWidth="1"/>
    <col min="12798" max="12798" width="8.28515625" style="7" bestFit="1" customWidth="1"/>
    <col min="12799" max="12799" width="10.140625" style="7" customWidth="1"/>
    <col min="12800" max="12800" width="10" style="7" customWidth="1"/>
    <col min="12801" max="12802" width="8.28515625" style="7" customWidth="1"/>
    <col min="12803" max="12803" width="7.5703125" style="7" bestFit="1" customWidth="1"/>
    <col min="12804" max="12804" width="8" style="7" bestFit="1" customWidth="1"/>
    <col min="12805" max="12806" width="9.28515625" style="7" customWidth="1"/>
    <col min="12807" max="12807" width="10" style="7" customWidth="1"/>
    <col min="12808" max="12808" width="9.42578125" style="7" customWidth="1"/>
    <col min="12809" max="12809" width="0" style="7" hidden="1" customWidth="1"/>
    <col min="12810" max="12811" width="8.28515625" style="7" customWidth="1"/>
    <col min="12812" max="12812" width="8.85546875" style="7" customWidth="1"/>
    <col min="12813" max="12813" width="8.28515625" style="7" customWidth="1"/>
    <col min="12814" max="12815" width="9.140625" style="7" customWidth="1"/>
    <col min="12816" max="12816" width="11" style="7" customWidth="1"/>
    <col min="12817" max="12817" width="10" style="7" customWidth="1"/>
    <col min="12818" max="13052" width="11.42578125" style="7"/>
    <col min="13053" max="13053" width="6.28515625" style="7" customWidth="1"/>
    <col min="13054" max="13054" width="8.28515625" style="7" bestFit="1" customWidth="1"/>
    <col min="13055" max="13055" width="10.140625" style="7" customWidth="1"/>
    <col min="13056" max="13056" width="10" style="7" customWidth="1"/>
    <col min="13057" max="13058" width="8.28515625" style="7" customWidth="1"/>
    <col min="13059" max="13059" width="7.5703125" style="7" bestFit="1" customWidth="1"/>
    <col min="13060" max="13060" width="8" style="7" bestFit="1" customWidth="1"/>
    <col min="13061" max="13062" width="9.28515625" style="7" customWidth="1"/>
    <col min="13063" max="13063" width="10" style="7" customWidth="1"/>
    <col min="13064" max="13064" width="9.42578125" style="7" customWidth="1"/>
    <col min="13065" max="13065" width="0" style="7" hidden="1" customWidth="1"/>
    <col min="13066" max="13067" width="8.28515625" style="7" customWidth="1"/>
    <col min="13068" max="13068" width="8.85546875" style="7" customWidth="1"/>
    <col min="13069" max="13069" width="8.28515625" style="7" customWidth="1"/>
    <col min="13070" max="13071" width="9.140625" style="7" customWidth="1"/>
    <col min="13072" max="13072" width="11" style="7" customWidth="1"/>
    <col min="13073" max="13073" width="10" style="7" customWidth="1"/>
    <col min="13074" max="13308" width="11.42578125" style="7"/>
    <col min="13309" max="13309" width="6.28515625" style="7" customWidth="1"/>
    <col min="13310" max="13310" width="8.28515625" style="7" bestFit="1" customWidth="1"/>
    <col min="13311" max="13311" width="10.140625" style="7" customWidth="1"/>
    <col min="13312" max="13312" width="10" style="7" customWidth="1"/>
    <col min="13313" max="13314" width="8.28515625" style="7" customWidth="1"/>
    <col min="13315" max="13315" width="7.5703125" style="7" bestFit="1" customWidth="1"/>
    <col min="13316" max="13316" width="8" style="7" bestFit="1" customWidth="1"/>
    <col min="13317" max="13318" width="9.28515625" style="7" customWidth="1"/>
    <col min="13319" max="13319" width="10" style="7" customWidth="1"/>
    <col min="13320" max="13320" width="9.42578125" style="7" customWidth="1"/>
    <col min="13321" max="13321" width="0" style="7" hidden="1" customWidth="1"/>
    <col min="13322" max="13323" width="8.28515625" style="7" customWidth="1"/>
    <col min="13324" max="13324" width="8.85546875" style="7" customWidth="1"/>
    <col min="13325" max="13325" width="8.28515625" style="7" customWidth="1"/>
    <col min="13326" max="13327" width="9.140625" style="7" customWidth="1"/>
    <col min="13328" max="13328" width="11" style="7" customWidth="1"/>
    <col min="13329" max="13329" width="10" style="7" customWidth="1"/>
    <col min="13330" max="13564" width="11.42578125" style="7"/>
    <col min="13565" max="13565" width="6.28515625" style="7" customWidth="1"/>
    <col min="13566" max="13566" width="8.28515625" style="7" bestFit="1" customWidth="1"/>
    <col min="13567" max="13567" width="10.140625" style="7" customWidth="1"/>
    <col min="13568" max="13568" width="10" style="7" customWidth="1"/>
    <col min="13569" max="13570" width="8.28515625" style="7" customWidth="1"/>
    <col min="13571" max="13571" width="7.5703125" style="7" bestFit="1" customWidth="1"/>
    <col min="13572" max="13572" width="8" style="7" bestFit="1" customWidth="1"/>
    <col min="13573" max="13574" width="9.28515625" style="7" customWidth="1"/>
    <col min="13575" max="13575" width="10" style="7" customWidth="1"/>
    <col min="13576" max="13576" width="9.42578125" style="7" customWidth="1"/>
    <col min="13577" max="13577" width="0" style="7" hidden="1" customWidth="1"/>
    <col min="13578" max="13579" width="8.28515625" style="7" customWidth="1"/>
    <col min="13580" max="13580" width="8.85546875" style="7" customWidth="1"/>
    <col min="13581" max="13581" width="8.28515625" style="7" customWidth="1"/>
    <col min="13582" max="13583" width="9.140625" style="7" customWidth="1"/>
    <col min="13584" max="13584" width="11" style="7" customWidth="1"/>
    <col min="13585" max="13585" width="10" style="7" customWidth="1"/>
    <col min="13586" max="13820" width="11.42578125" style="7"/>
    <col min="13821" max="13821" width="6.28515625" style="7" customWidth="1"/>
    <col min="13822" max="13822" width="8.28515625" style="7" bestFit="1" customWidth="1"/>
    <col min="13823" max="13823" width="10.140625" style="7" customWidth="1"/>
    <col min="13824" max="13824" width="10" style="7" customWidth="1"/>
    <col min="13825" max="13826" width="8.28515625" style="7" customWidth="1"/>
    <col min="13827" max="13827" width="7.5703125" style="7" bestFit="1" customWidth="1"/>
    <col min="13828" max="13828" width="8" style="7" bestFit="1" customWidth="1"/>
    <col min="13829" max="13830" width="9.28515625" style="7" customWidth="1"/>
    <col min="13831" max="13831" width="10" style="7" customWidth="1"/>
    <col min="13832" max="13832" width="9.42578125" style="7" customWidth="1"/>
    <col min="13833" max="13833" width="0" style="7" hidden="1" customWidth="1"/>
    <col min="13834" max="13835" width="8.28515625" style="7" customWidth="1"/>
    <col min="13836" max="13836" width="8.85546875" style="7" customWidth="1"/>
    <col min="13837" max="13837" width="8.28515625" style="7" customWidth="1"/>
    <col min="13838" max="13839" width="9.140625" style="7" customWidth="1"/>
    <col min="13840" max="13840" width="11" style="7" customWidth="1"/>
    <col min="13841" max="13841" width="10" style="7" customWidth="1"/>
    <col min="13842" max="14076" width="11.42578125" style="7"/>
    <col min="14077" max="14077" width="6.28515625" style="7" customWidth="1"/>
    <col min="14078" max="14078" width="8.28515625" style="7" bestFit="1" customWidth="1"/>
    <col min="14079" max="14079" width="10.140625" style="7" customWidth="1"/>
    <col min="14080" max="14080" width="10" style="7" customWidth="1"/>
    <col min="14081" max="14082" width="8.28515625" style="7" customWidth="1"/>
    <col min="14083" max="14083" width="7.5703125" style="7" bestFit="1" customWidth="1"/>
    <col min="14084" max="14084" width="8" style="7" bestFit="1" customWidth="1"/>
    <col min="14085" max="14086" width="9.28515625" style="7" customWidth="1"/>
    <col min="14087" max="14087" width="10" style="7" customWidth="1"/>
    <col min="14088" max="14088" width="9.42578125" style="7" customWidth="1"/>
    <col min="14089" max="14089" width="0" style="7" hidden="1" customWidth="1"/>
    <col min="14090" max="14091" width="8.28515625" style="7" customWidth="1"/>
    <col min="14092" max="14092" width="8.85546875" style="7" customWidth="1"/>
    <col min="14093" max="14093" width="8.28515625" style="7" customWidth="1"/>
    <col min="14094" max="14095" width="9.140625" style="7" customWidth="1"/>
    <col min="14096" max="14096" width="11" style="7" customWidth="1"/>
    <col min="14097" max="14097" width="10" style="7" customWidth="1"/>
    <col min="14098" max="14332" width="11.42578125" style="7"/>
    <col min="14333" max="14333" width="6.28515625" style="7" customWidth="1"/>
    <col min="14334" max="14334" width="8.28515625" style="7" bestFit="1" customWidth="1"/>
    <col min="14335" max="14335" width="10.140625" style="7" customWidth="1"/>
    <col min="14336" max="14336" width="10" style="7" customWidth="1"/>
    <col min="14337" max="14338" width="8.28515625" style="7" customWidth="1"/>
    <col min="14339" max="14339" width="7.5703125" style="7" bestFit="1" customWidth="1"/>
    <col min="14340" max="14340" width="8" style="7" bestFit="1" customWidth="1"/>
    <col min="14341" max="14342" width="9.28515625" style="7" customWidth="1"/>
    <col min="14343" max="14343" width="10" style="7" customWidth="1"/>
    <col min="14344" max="14344" width="9.42578125" style="7" customWidth="1"/>
    <col min="14345" max="14345" width="0" style="7" hidden="1" customWidth="1"/>
    <col min="14346" max="14347" width="8.28515625" style="7" customWidth="1"/>
    <col min="14348" max="14348" width="8.85546875" style="7" customWidth="1"/>
    <col min="14349" max="14349" width="8.28515625" style="7" customWidth="1"/>
    <col min="14350" max="14351" width="9.140625" style="7" customWidth="1"/>
    <col min="14352" max="14352" width="11" style="7" customWidth="1"/>
    <col min="14353" max="14353" width="10" style="7" customWidth="1"/>
    <col min="14354" max="14588" width="11.42578125" style="7"/>
    <col min="14589" max="14589" width="6.28515625" style="7" customWidth="1"/>
    <col min="14590" max="14590" width="8.28515625" style="7" bestFit="1" customWidth="1"/>
    <col min="14591" max="14591" width="10.140625" style="7" customWidth="1"/>
    <col min="14592" max="14592" width="10" style="7" customWidth="1"/>
    <col min="14593" max="14594" width="8.28515625" style="7" customWidth="1"/>
    <col min="14595" max="14595" width="7.5703125" style="7" bestFit="1" customWidth="1"/>
    <col min="14596" max="14596" width="8" style="7" bestFit="1" customWidth="1"/>
    <col min="14597" max="14598" width="9.28515625" style="7" customWidth="1"/>
    <col min="14599" max="14599" width="10" style="7" customWidth="1"/>
    <col min="14600" max="14600" width="9.42578125" style="7" customWidth="1"/>
    <col min="14601" max="14601" width="0" style="7" hidden="1" customWidth="1"/>
    <col min="14602" max="14603" width="8.28515625" style="7" customWidth="1"/>
    <col min="14604" max="14604" width="8.85546875" style="7" customWidth="1"/>
    <col min="14605" max="14605" width="8.28515625" style="7" customWidth="1"/>
    <col min="14606" max="14607" width="9.140625" style="7" customWidth="1"/>
    <col min="14608" max="14608" width="11" style="7" customWidth="1"/>
    <col min="14609" max="14609" width="10" style="7" customWidth="1"/>
    <col min="14610" max="14844" width="11.42578125" style="7"/>
    <col min="14845" max="14845" width="6.28515625" style="7" customWidth="1"/>
    <col min="14846" max="14846" width="8.28515625" style="7" bestFit="1" customWidth="1"/>
    <col min="14847" max="14847" width="10.140625" style="7" customWidth="1"/>
    <col min="14848" max="14848" width="10" style="7" customWidth="1"/>
    <col min="14849" max="14850" width="8.28515625" style="7" customWidth="1"/>
    <col min="14851" max="14851" width="7.5703125" style="7" bestFit="1" customWidth="1"/>
    <col min="14852" max="14852" width="8" style="7" bestFit="1" customWidth="1"/>
    <col min="14853" max="14854" width="9.28515625" style="7" customWidth="1"/>
    <col min="14855" max="14855" width="10" style="7" customWidth="1"/>
    <col min="14856" max="14856" width="9.42578125" style="7" customWidth="1"/>
    <col min="14857" max="14857" width="0" style="7" hidden="1" customWidth="1"/>
    <col min="14858" max="14859" width="8.28515625" style="7" customWidth="1"/>
    <col min="14860" max="14860" width="8.85546875" style="7" customWidth="1"/>
    <col min="14861" max="14861" width="8.28515625" style="7" customWidth="1"/>
    <col min="14862" max="14863" width="9.140625" style="7" customWidth="1"/>
    <col min="14864" max="14864" width="11" style="7" customWidth="1"/>
    <col min="14865" max="14865" width="10" style="7" customWidth="1"/>
    <col min="14866" max="15100" width="11.42578125" style="7"/>
    <col min="15101" max="15101" width="6.28515625" style="7" customWidth="1"/>
    <col min="15102" max="15102" width="8.28515625" style="7" bestFit="1" customWidth="1"/>
    <col min="15103" max="15103" width="10.140625" style="7" customWidth="1"/>
    <col min="15104" max="15104" width="10" style="7" customWidth="1"/>
    <col min="15105" max="15106" width="8.28515625" style="7" customWidth="1"/>
    <col min="15107" max="15107" width="7.5703125" style="7" bestFit="1" customWidth="1"/>
    <col min="15108" max="15108" width="8" style="7" bestFit="1" customWidth="1"/>
    <col min="15109" max="15110" width="9.28515625" style="7" customWidth="1"/>
    <col min="15111" max="15111" width="10" style="7" customWidth="1"/>
    <col min="15112" max="15112" width="9.42578125" style="7" customWidth="1"/>
    <col min="15113" max="15113" width="0" style="7" hidden="1" customWidth="1"/>
    <col min="15114" max="15115" width="8.28515625" style="7" customWidth="1"/>
    <col min="15116" max="15116" width="8.85546875" style="7" customWidth="1"/>
    <col min="15117" max="15117" width="8.28515625" style="7" customWidth="1"/>
    <col min="15118" max="15119" width="9.140625" style="7" customWidth="1"/>
    <col min="15120" max="15120" width="11" style="7" customWidth="1"/>
    <col min="15121" max="15121" width="10" style="7" customWidth="1"/>
    <col min="15122" max="15356" width="11.42578125" style="7"/>
    <col min="15357" max="15357" width="6.28515625" style="7" customWidth="1"/>
    <col min="15358" max="15358" width="8.28515625" style="7" bestFit="1" customWidth="1"/>
    <col min="15359" max="15359" width="10.140625" style="7" customWidth="1"/>
    <col min="15360" max="15360" width="10" style="7" customWidth="1"/>
    <col min="15361" max="15362" width="8.28515625" style="7" customWidth="1"/>
    <col min="15363" max="15363" width="7.5703125" style="7" bestFit="1" customWidth="1"/>
    <col min="15364" max="15364" width="8" style="7" bestFit="1" customWidth="1"/>
    <col min="15365" max="15366" width="9.28515625" style="7" customWidth="1"/>
    <col min="15367" max="15367" width="10" style="7" customWidth="1"/>
    <col min="15368" max="15368" width="9.42578125" style="7" customWidth="1"/>
    <col min="15369" max="15369" width="0" style="7" hidden="1" customWidth="1"/>
    <col min="15370" max="15371" width="8.28515625" style="7" customWidth="1"/>
    <col min="15372" max="15372" width="8.85546875" style="7" customWidth="1"/>
    <col min="15373" max="15373" width="8.28515625" style="7" customWidth="1"/>
    <col min="15374" max="15375" width="9.140625" style="7" customWidth="1"/>
    <col min="15376" max="15376" width="11" style="7" customWidth="1"/>
    <col min="15377" max="15377" width="10" style="7" customWidth="1"/>
    <col min="15378" max="15612" width="11.42578125" style="7"/>
    <col min="15613" max="15613" width="6.28515625" style="7" customWidth="1"/>
    <col min="15614" max="15614" width="8.28515625" style="7" bestFit="1" customWidth="1"/>
    <col min="15615" max="15615" width="10.140625" style="7" customWidth="1"/>
    <col min="15616" max="15616" width="10" style="7" customWidth="1"/>
    <col min="15617" max="15618" width="8.28515625" style="7" customWidth="1"/>
    <col min="15619" max="15619" width="7.5703125" style="7" bestFit="1" customWidth="1"/>
    <col min="15620" max="15620" width="8" style="7" bestFit="1" customWidth="1"/>
    <col min="15621" max="15622" width="9.28515625" style="7" customWidth="1"/>
    <col min="15623" max="15623" width="10" style="7" customWidth="1"/>
    <col min="15624" max="15624" width="9.42578125" style="7" customWidth="1"/>
    <col min="15625" max="15625" width="0" style="7" hidden="1" customWidth="1"/>
    <col min="15626" max="15627" width="8.28515625" style="7" customWidth="1"/>
    <col min="15628" max="15628" width="8.85546875" style="7" customWidth="1"/>
    <col min="15629" max="15629" width="8.28515625" style="7" customWidth="1"/>
    <col min="15630" max="15631" width="9.140625" style="7" customWidth="1"/>
    <col min="15632" max="15632" width="11" style="7" customWidth="1"/>
    <col min="15633" max="15633" width="10" style="7" customWidth="1"/>
    <col min="15634" max="15868" width="11.42578125" style="7"/>
    <col min="15869" max="15869" width="6.28515625" style="7" customWidth="1"/>
    <col min="15870" max="15870" width="8.28515625" style="7" bestFit="1" customWidth="1"/>
    <col min="15871" max="15871" width="10.140625" style="7" customWidth="1"/>
    <col min="15872" max="15872" width="10" style="7" customWidth="1"/>
    <col min="15873" max="15874" width="8.28515625" style="7" customWidth="1"/>
    <col min="15875" max="15875" width="7.5703125" style="7" bestFit="1" customWidth="1"/>
    <col min="15876" max="15876" width="8" style="7" bestFit="1" customWidth="1"/>
    <col min="15877" max="15878" width="9.28515625" style="7" customWidth="1"/>
    <col min="15879" max="15879" width="10" style="7" customWidth="1"/>
    <col min="15880" max="15880" width="9.42578125" style="7" customWidth="1"/>
    <col min="15881" max="15881" width="0" style="7" hidden="1" customWidth="1"/>
    <col min="15882" max="15883" width="8.28515625" style="7" customWidth="1"/>
    <col min="15884" max="15884" width="8.85546875" style="7" customWidth="1"/>
    <col min="15885" max="15885" width="8.28515625" style="7" customWidth="1"/>
    <col min="15886" max="15887" width="9.140625" style="7" customWidth="1"/>
    <col min="15888" max="15888" width="11" style="7" customWidth="1"/>
    <col min="15889" max="15889" width="10" style="7" customWidth="1"/>
    <col min="15890" max="16124" width="11.42578125" style="7"/>
    <col min="16125" max="16125" width="6.28515625" style="7" customWidth="1"/>
    <col min="16126" max="16126" width="8.28515625" style="7" bestFit="1" customWidth="1"/>
    <col min="16127" max="16127" width="10.140625" style="7" customWidth="1"/>
    <col min="16128" max="16128" width="10" style="7" customWidth="1"/>
    <col min="16129" max="16130" width="8.28515625" style="7" customWidth="1"/>
    <col min="16131" max="16131" width="7.5703125" style="7" bestFit="1" customWidth="1"/>
    <col min="16132" max="16132" width="8" style="7" bestFit="1" customWidth="1"/>
    <col min="16133" max="16134" width="9.28515625" style="7" customWidth="1"/>
    <col min="16135" max="16135" width="10" style="7" customWidth="1"/>
    <col min="16136" max="16136" width="9.42578125" style="7" customWidth="1"/>
    <col min="16137" max="16137" width="0" style="7" hidden="1" customWidth="1"/>
    <col min="16138" max="16139" width="8.28515625" style="7" customWidth="1"/>
    <col min="16140" max="16140" width="8.85546875" style="7" customWidth="1"/>
    <col min="16141" max="16141" width="8.28515625" style="7" customWidth="1"/>
    <col min="16142" max="16143" width="9.140625" style="7" customWidth="1"/>
    <col min="16144" max="16144" width="11" style="7" customWidth="1"/>
    <col min="16145" max="16145" width="10" style="7" customWidth="1"/>
    <col min="16146" max="16384" width="11.42578125" style="7"/>
  </cols>
  <sheetData>
    <row r="1" spans="1:37" ht="15" customHeight="1">
      <c r="A1" s="1" t="s">
        <v>147</v>
      </c>
      <c r="B1" s="1"/>
      <c r="C1" s="1"/>
      <c r="D1" s="1"/>
      <c r="E1" s="1"/>
      <c r="F1" s="1"/>
      <c r="G1" s="1"/>
      <c r="H1" s="1"/>
      <c r="I1" s="1"/>
      <c r="J1" s="1"/>
      <c r="K1" s="1"/>
      <c r="L1" s="1"/>
      <c r="M1" s="1"/>
      <c r="N1" s="1"/>
      <c r="O1" s="1"/>
      <c r="P1" s="1"/>
      <c r="Q1" s="1"/>
    </row>
    <row r="2" spans="1:37" ht="15" customHeight="1">
      <c r="A2" s="8"/>
      <c r="B2" s="8"/>
      <c r="C2" s="124" t="s">
        <v>23</v>
      </c>
      <c r="D2" s="124"/>
      <c r="E2" s="124"/>
      <c r="F2" s="124"/>
      <c r="G2" s="124"/>
      <c r="H2" s="124"/>
      <c r="I2" s="124"/>
      <c r="J2" s="124"/>
      <c r="K2" s="124"/>
      <c r="L2" s="124"/>
      <c r="M2" s="124"/>
      <c r="N2" s="124"/>
      <c r="O2" s="124"/>
      <c r="P2" s="124"/>
      <c r="Q2" s="124"/>
    </row>
    <row r="3" spans="1:37" ht="15.75" thickBot="1">
      <c r="A3" s="9" t="s">
        <v>153</v>
      </c>
      <c r="B3" s="9"/>
      <c r="C3" s="10"/>
      <c r="D3" s="10"/>
      <c r="E3" s="10"/>
      <c r="F3" s="10"/>
      <c r="G3" s="125"/>
      <c r="H3" s="125"/>
      <c r="I3" s="125"/>
      <c r="J3" s="125"/>
      <c r="K3" s="125"/>
      <c r="L3" s="125"/>
      <c r="M3" s="125"/>
      <c r="N3" s="125"/>
      <c r="O3" s="125"/>
      <c r="P3" s="125"/>
      <c r="Q3" s="125"/>
    </row>
    <row r="4" spans="1:37" s="12" customFormat="1" ht="33" customHeight="1" thickBot="1">
      <c r="A4" s="126" t="s">
        <v>22</v>
      </c>
      <c r="B4" s="126"/>
      <c r="C4" s="122" t="s">
        <v>24</v>
      </c>
      <c r="D4" s="122"/>
      <c r="E4" s="122" t="s">
        <v>25</v>
      </c>
      <c r="F4" s="122"/>
      <c r="G4" s="122" t="s">
        <v>26</v>
      </c>
      <c r="H4" s="122"/>
      <c r="I4" s="11"/>
      <c r="J4" s="122" t="s">
        <v>27</v>
      </c>
      <c r="K4" s="122"/>
      <c r="L4" s="111" t="s">
        <v>28</v>
      </c>
      <c r="M4" s="111"/>
      <c r="N4" s="111" t="s">
        <v>29</v>
      </c>
      <c r="O4" s="111"/>
      <c r="P4" s="122" t="s">
        <v>18</v>
      </c>
      <c r="Q4" s="122"/>
    </row>
    <row r="5" spans="1:37" s="12" customFormat="1" ht="22.5" customHeight="1" thickBot="1">
      <c r="A5" s="127"/>
      <c r="B5" s="127"/>
      <c r="C5" s="13" t="s">
        <v>30</v>
      </c>
      <c r="D5" s="13" t="s">
        <v>138</v>
      </c>
      <c r="E5" s="13" t="s">
        <v>30</v>
      </c>
      <c r="F5" s="13" t="s">
        <v>138</v>
      </c>
      <c r="G5" s="13" t="s">
        <v>30</v>
      </c>
      <c r="H5" s="13" t="s">
        <v>138</v>
      </c>
      <c r="I5" s="13"/>
      <c r="J5" s="13" t="s">
        <v>30</v>
      </c>
      <c r="K5" s="13" t="s">
        <v>138</v>
      </c>
      <c r="L5" s="13" t="s">
        <v>30</v>
      </c>
      <c r="M5" s="13" t="s">
        <v>138</v>
      </c>
      <c r="N5" s="13" t="s">
        <v>30</v>
      </c>
      <c r="O5" s="13" t="s">
        <v>138</v>
      </c>
      <c r="P5" s="13" t="s">
        <v>30</v>
      </c>
      <c r="Q5" s="13" t="s">
        <v>138</v>
      </c>
      <c r="R5" s="14"/>
    </row>
    <row r="6" spans="1:37" s="12" customFormat="1" ht="8.25" customHeight="1">
      <c r="A6" s="15"/>
      <c r="B6" s="15"/>
      <c r="C6" s="16"/>
      <c r="D6" s="16"/>
      <c r="E6" s="16"/>
      <c r="F6" s="16"/>
      <c r="G6" s="16"/>
      <c r="H6" s="16"/>
      <c r="I6" s="16"/>
      <c r="J6" s="16"/>
      <c r="K6" s="16"/>
      <c r="L6" s="16"/>
      <c r="M6" s="16"/>
      <c r="N6" s="16"/>
      <c r="O6" s="16"/>
      <c r="P6" s="16"/>
      <c r="Q6" s="16"/>
      <c r="R6" s="14"/>
    </row>
    <row r="7" spans="1:37" ht="37.5" customHeight="1">
      <c r="A7" s="123" t="s">
        <v>31</v>
      </c>
      <c r="B7" s="2" t="s">
        <v>32</v>
      </c>
      <c r="C7" s="3">
        <v>22352500</v>
      </c>
      <c r="D7" s="3">
        <v>15850000</v>
      </c>
      <c r="E7" s="3"/>
      <c r="F7" s="3"/>
      <c r="G7" s="3">
        <v>1398010</v>
      </c>
      <c r="H7" s="4">
        <v>793520</v>
      </c>
      <c r="I7" s="3"/>
      <c r="J7" s="3">
        <v>18620000</v>
      </c>
      <c r="K7" s="3">
        <v>21750000</v>
      </c>
      <c r="L7" s="3">
        <v>1278100</v>
      </c>
      <c r="M7" s="3">
        <v>1425000</v>
      </c>
      <c r="N7" s="4">
        <v>1023000</v>
      </c>
      <c r="O7" s="3">
        <v>1151600</v>
      </c>
      <c r="P7" s="17">
        <v>44671610</v>
      </c>
      <c r="Q7" s="17">
        <f>D7+F7+H7+K7+M7+O7</f>
        <v>40970120</v>
      </c>
      <c r="R7" s="18"/>
      <c r="S7" s="19"/>
      <c r="AC7" s="20"/>
      <c r="AD7" s="20"/>
      <c r="AE7" s="20"/>
      <c r="AF7" s="20"/>
      <c r="AG7" s="20"/>
      <c r="AH7" s="20"/>
      <c r="AI7" s="20"/>
      <c r="AJ7" s="20"/>
      <c r="AK7" s="20"/>
    </row>
    <row r="8" spans="1:37" ht="35.25" customHeight="1">
      <c r="A8" s="123"/>
      <c r="B8" s="2" t="s">
        <v>33</v>
      </c>
      <c r="C8" s="3">
        <v>366127782</v>
      </c>
      <c r="D8" s="3">
        <v>324845767</v>
      </c>
      <c r="E8" s="3">
        <v>0</v>
      </c>
      <c r="F8" s="3">
        <v>0</v>
      </c>
      <c r="G8" s="3">
        <v>35448876</v>
      </c>
      <c r="H8" s="4">
        <v>28798201.199999999</v>
      </c>
      <c r="I8" s="3"/>
      <c r="J8" s="3">
        <v>26570475.399999999</v>
      </c>
      <c r="K8" s="3">
        <v>30816448.399999999</v>
      </c>
      <c r="L8" s="3">
        <v>6396808.2999999998</v>
      </c>
      <c r="M8" s="3">
        <v>18806778.399999999</v>
      </c>
      <c r="N8" s="4">
        <v>34408385.899999999</v>
      </c>
      <c r="O8" s="3">
        <v>27022351.100000001</v>
      </c>
      <c r="P8" s="17">
        <v>468952327.59999996</v>
      </c>
      <c r="Q8" s="17">
        <f t="shared" ref="Q8:Q14" si="0">D8+F8+H8+K8+M8+O8</f>
        <v>430289546.09999996</v>
      </c>
      <c r="R8" s="18"/>
      <c r="S8" s="19"/>
      <c r="AC8" s="20"/>
      <c r="AD8" s="20"/>
      <c r="AE8" s="20"/>
      <c r="AF8" s="20"/>
      <c r="AG8" s="20"/>
      <c r="AH8" s="20"/>
      <c r="AI8" s="20"/>
      <c r="AJ8" s="20"/>
      <c r="AK8" s="20"/>
    </row>
    <row r="9" spans="1:37" ht="39.75" customHeight="1">
      <c r="A9" s="123" t="s">
        <v>34</v>
      </c>
      <c r="B9" s="2" t="s">
        <v>35</v>
      </c>
      <c r="C9" s="3">
        <v>22213020</v>
      </c>
      <c r="D9" s="3">
        <v>25529200</v>
      </c>
      <c r="E9" s="3"/>
      <c r="F9" s="3"/>
      <c r="G9" s="3">
        <v>5369740</v>
      </c>
      <c r="H9" s="4">
        <v>6064130</v>
      </c>
      <c r="I9" s="3"/>
      <c r="J9" s="3">
        <v>1547700</v>
      </c>
      <c r="K9" s="3">
        <v>548770</v>
      </c>
      <c r="L9" s="3">
        <v>200000</v>
      </c>
      <c r="M9" s="3">
        <v>969650</v>
      </c>
      <c r="N9" s="4">
        <v>6570300</v>
      </c>
      <c r="O9" s="3">
        <v>6230450</v>
      </c>
      <c r="P9" s="17">
        <v>35900760</v>
      </c>
      <c r="Q9" s="17">
        <f t="shared" si="0"/>
        <v>39342200</v>
      </c>
      <c r="R9" s="18"/>
      <c r="S9" s="19"/>
      <c r="T9" s="20"/>
      <c r="U9" s="20"/>
      <c r="V9" s="20"/>
      <c r="W9" s="20"/>
      <c r="X9" s="20"/>
      <c r="Y9" s="20"/>
      <c r="Z9" s="20"/>
      <c r="AA9" s="20"/>
      <c r="AB9" s="20"/>
      <c r="AC9" s="20"/>
      <c r="AD9" s="20"/>
      <c r="AE9" s="20"/>
      <c r="AF9" s="20"/>
      <c r="AG9" s="20"/>
      <c r="AH9" s="20"/>
      <c r="AI9" s="20"/>
      <c r="AJ9" s="20"/>
      <c r="AK9" s="20"/>
    </row>
    <row r="10" spans="1:37" ht="35.25" customHeight="1">
      <c r="A10" s="123"/>
      <c r="B10" s="2" t="s">
        <v>36</v>
      </c>
      <c r="C10" s="3">
        <v>368343532</v>
      </c>
      <c r="D10" s="3">
        <v>317715059</v>
      </c>
      <c r="E10" s="3">
        <v>0</v>
      </c>
      <c r="F10" s="3">
        <v>0</v>
      </c>
      <c r="G10" s="3">
        <v>35454369</v>
      </c>
      <c r="H10" s="4">
        <v>27999215.100000001</v>
      </c>
      <c r="I10" s="3"/>
      <c r="J10" s="3">
        <v>26635977.699999999</v>
      </c>
      <c r="K10" s="3">
        <v>27696918.600000001</v>
      </c>
      <c r="L10" s="3">
        <v>6321190.7000000002</v>
      </c>
      <c r="M10" s="3">
        <v>18852714.399999999</v>
      </c>
      <c r="N10" s="4">
        <v>28031709.399999999</v>
      </c>
      <c r="O10" s="3">
        <v>21947003.5</v>
      </c>
      <c r="P10" s="17">
        <v>464786778.79999995</v>
      </c>
      <c r="Q10" s="17">
        <f t="shared" si="0"/>
        <v>414210910.60000002</v>
      </c>
      <c r="R10" s="18"/>
      <c r="S10" s="21"/>
      <c r="T10" s="20"/>
      <c r="U10" s="20"/>
      <c r="V10" s="20"/>
      <c r="W10" s="20"/>
      <c r="X10" s="20"/>
      <c r="Y10" s="20"/>
      <c r="Z10" s="20"/>
      <c r="AA10" s="20"/>
      <c r="AB10" s="20"/>
      <c r="AC10" s="20"/>
      <c r="AD10" s="20"/>
      <c r="AE10" s="20"/>
      <c r="AF10" s="20"/>
      <c r="AG10" s="20"/>
      <c r="AH10" s="20"/>
      <c r="AI10" s="20"/>
      <c r="AJ10" s="20"/>
      <c r="AK10" s="20"/>
    </row>
    <row r="11" spans="1:37" ht="35.25" customHeight="1">
      <c r="A11" s="118" t="s">
        <v>37</v>
      </c>
      <c r="B11" s="118"/>
      <c r="C11" s="3">
        <v>91531857.799999997</v>
      </c>
      <c r="D11" s="3">
        <v>98435583.400000006</v>
      </c>
      <c r="E11" s="3"/>
      <c r="F11" s="3"/>
      <c r="G11" s="3">
        <v>17296641.899999999</v>
      </c>
      <c r="H11" s="4">
        <v>18744169.300000001</v>
      </c>
      <c r="I11" s="3"/>
      <c r="J11" s="3">
        <v>29862754.800000001</v>
      </c>
      <c r="K11" s="3">
        <v>31302072.699999999</v>
      </c>
      <c r="L11" s="3">
        <v>2630097</v>
      </c>
      <c r="M11" s="3">
        <v>3481977.4</v>
      </c>
      <c r="N11" s="4">
        <v>6596146.5999999996</v>
      </c>
      <c r="O11" s="3">
        <v>6256927.5</v>
      </c>
      <c r="P11" s="17">
        <v>147917498.09999999</v>
      </c>
      <c r="Q11" s="17">
        <f t="shared" si="0"/>
        <v>158220730.30000001</v>
      </c>
      <c r="R11" s="18"/>
      <c r="S11" s="21"/>
      <c r="T11" s="20"/>
      <c r="U11" s="20"/>
      <c r="V11" s="20"/>
      <c r="W11" s="20"/>
      <c r="X11" s="20"/>
      <c r="Y11" s="20"/>
      <c r="Z11" s="20"/>
      <c r="AA11" s="20"/>
      <c r="AB11" s="20"/>
      <c r="AC11" s="20"/>
      <c r="AD11" s="20"/>
      <c r="AE11" s="20"/>
      <c r="AF11" s="20"/>
      <c r="AG11" s="20"/>
      <c r="AH11" s="20"/>
      <c r="AI11" s="20"/>
      <c r="AJ11" s="20"/>
      <c r="AK11" s="20"/>
    </row>
    <row r="12" spans="1:37" ht="35.25" customHeight="1">
      <c r="A12" s="120" t="s">
        <v>38</v>
      </c>
      <c r="B12" s="120"/>
      <c r="C12" s="3">
        <v>2100509.7999999998</v>
      </c>
      <c r="D12" s="3">
        <v>2802464</v>
      </c>
      <c r="E12" s="3"/>
      <c r="F12" s="3"/>
      <c r="G12" s="3">
        <v>72065.7</v>
      </c>
      <c r="H12" s="4">
        <v>453864.8</v>
      </c>
      <c r="I12" s="3"/>
      <c r="J12" s="3">
        <v>117603.6</v>
      </c>
      <c r="K12" s="3">
        <v>214864.1</v>
      </c>
      <c r="L12" s="3">
        <v>14532</v>
      </c>
      <c r="M12" s="3">
        <v>350623.5</v>
      </c>
      <c r="N12" s="4">
        <v>341161.8</v>
      </c>
      <c r="O12" s="3">
        <v>2221042.2000000002</v>
      </c>
      <c r="P12" s="17">
        <v>2645872.9</v>
      </c>
      <c r="Q12" s="17">
        <f t="shared" si="0"/>
        <v>6042858.5999999996</v>
      </c>
      <c r="R12" s="18"/>
      <c r="S12" s="21"/>
      <c r="T12" s="20"/>
      <c r="U12" s="20"/>
      <c r="V12" s="20"/>
      <c r="W12" s="20"/>
      <c r="X12" s="20"/>
      <c r="Y12" s="20"/>
      <c r="Z12" s="20"/>
      <c r="AA12" s="20"/>
      <c r="AB12" s="20"/>
      <c r="AC12" s="20"/>
      <c r="AD12" s="20"/>
      <c r="AE12" s="20"/>
      <c r="AF12" s="20"/>
      <c r="AG12" s="20"/>
      <c r="AH12" s="20"/>
      <c r="AI12" s="20"/>
      <c r="AJ12" s="20"/>
      <c r="AK12" s="20"/>
    </row>
    <row r="13" spans="1:37" ht="35.25" customHeight="1">
      <c r="A13" s="120" t="s">
        <v>39</v>
      </c>
      <c r="B13" s="120"/>
      <c r="C13" s="3">
        <v>417420.9</v>
      </c>
      <c r="D13" s="3">
        <v>1203543.5</v>
      </c>
      <c r="E13" s="3"/>
      <c r="F13" s="3"/>
      <c r="G13" s="3">
        <v>9917.7000000000007</v>
      </c>
      <c r="H13" s="4">
        <v>74140.399999999994</v>
      </c>
      <c r="I13" s="3"/>
      <c r="J13" s="3">
        <v>41381.599999999999</v>
      </c>
      <c r="K13" s="3">
        <v>173937</v>
      </c>
      <c r="L13" s="3">
        <v>14931.1</v>
      </c>
      <c r="M13" s="3">
        <v>59288.7</v>
      </c>
      <c r="N13" s="4">
        <v>205877.4</v>
      </c>
      <c r="O13" s="3">
        <v>658007.69999999995</v>
      </c>
      <c r="P13" s="17">
        <v>689528.7</v>
      </c>
      <c r="Q13" s="17">
        <f t="shared" si="0"/>
        <v>2168917.2999999998</v>
      </c>
      <c r="R13" s="18"/>
      <c r="S13" s="21"/>
      <c r="T13" s="20"/>
      <c r="U13" s="20"/>
      <c r="V13" s="20"/>
      <c r="W13" s="20"/>
      <c r="X13" s="20"/>
      <c r="Y13" s="20"/>
      <c r="Z13" s="20"/>
      <c r="AA13" s="20"/>
      <c r="AB13" s="20"/>
      <c r="AC13" s="20"/>
      <c r="AD13" s="20"/>
      <c r="AE13" s="20"/>
      <c r="AF13" s="20"/>
      <c r="AG13" s="20"/>
      <c r="AH13" s="20"/>
      <c r="AI13" s="20"/>
      <c r="AJ13" s="20"/>
      <c r="AK13" s="20"/>
    </row>
    <row r="14" spans="1:37" ht="35.25" customHeight="1">
      <c r="A14" s="118" t="s">
        <v>40</v>
      </c>
      <c r="B14" s="118"/>
      <c r="C14" s="3">
        <v>33096651.399999999</v>
      </c>
      <c r="D14" s="3">
        <v>32463330.300000001</v>
      </c>
      <c r="E14" s="3"/>
      <c r="F14" s="3"/>
      <c r="G14" s="3">
        <v>7540060.7999999998</v>
      </c>
      <c r="H14" s="4">
        <v>7813759.7999999998</v>
      </c>
      <c r="I14" s="3"/>
      <c r="J14" s="3">
        <v>12170997.6</v>
      </c>
      <c r="K14" s="3">
        <v>13800466.4</v>
      </c>
      <c r="L14" s="3">
        <v>569863.19999999995</v>
      </c>
      <c r="M14" s="3">
        <v>865253</v>
      </c>
      <c r="N14" s="4">
        <v>3562770.6</v>
      </c>
      <c r="O14" s="3">
        <v>3679972.2</v>
      </c>
      <c r="P14" s="17">
        <v>56940343.600000001</v>
      </c>
      <c r="Q14" s="17">
        <f t="shared" si="0"/>
        <v>58622781.700000003</v>
      </c>
      <c r="R14" s="18"/>
      <c r="S14" s="21"/>
      <c r="T14" s="20"/>
      <c r="U14" s="20"/>
      <c r="V14" s="20"/>
      <c r="W14" s="20"/>
      <c r="X14" s="20"/>
      <c r="Y14" s="20"/>
      <c r="Z14" s="20"/>
      <c r="AA14" s="20"/>
      <c r="AB14" s="20"/>
      <c r="AC14" s="20"/>
      <c r="AD14" s="20"/>
      <c r="AE14" s="20"/>
      <c r="AF14" s="20"/>
      <c r="AG14" s="20"/>
      <c r="AH14" s="20"/>
      <c r="AI14" s="20"/>
      <c r="AJ14" s="20"/>
      <c r="AK14" s="20"/>
    </row>
    <row r="15" spans="1:37" ht="29.25" customHeight="1" thickBot="1">
      <c r="A15" s="119" t="s">
        <v>41</v>
      </c>
      <c r="B15" s="119"/>
      <c r="C15" s="5">
        <v>8353360.7999999998</v>
      </c>
      <c r="D15" s="5">
        <v>7136482.7000000002</v>
      </c>
      <c r="E15" s="5"/>
      <c r="F15" s="5"/>
      <c r="G15" s="5">
        <v>318425</v>
      </c>
      <c r="H15" s="6">
        <v>175467.9</v>
      </c>
      <c r="I15" s="5"/>
      <c r="J15" s="5">
        <v>2716474.4</v>
      </c>
      <c r="K15" s="5">
        <v>2130130.7999999998</v>
      </c>
      <c r="L15" s="5">
        <v>405466.9</v>
      </c>
      <c r="M15" s="5">
        <v>122947.2</v>
      </c>
      <c r="N15" s="6">
        <v>441052.6</v>
      </c>
      <c r="O15" s="5">
        <v>484101.2</v>
      </c>
      <c r="P15" s="22">
        <v>12234779.700000001</v>
      </c>
      <c r="Q15" s="22">
        <f>D15+F15+H15+K15+M15+O15</f>
        <v>10049129.799999999</v>
      </c>
      <c r="R15" s="18"/>
      <c r="S15" s="21"/>
    </row>
    <row r="16" spans="1:37">
      <c r="A16" s="120"/>
      <c r="B16" s="120"/>
    </row>
    <row r="17" spans="1:18" hidden="1">
      <c r="A17" s="121"/>
      <c r="B17" s="121"/>
      <c r="C17" s="121"/>
      <c r="D17" s="121"/>
      <c r="E17" s="121"/>
      <c r="F17" s="121"/>
      <c r="G17" s="121"/>
      <c r="H17" s="121"/>
      <c r="I17" s="121"/>
      <c r="J17" s="121"/>
      <c r="K17" s="121"/>
      <c r="L17" s="121"/>
      <c r="M17" s="121"/>
      <c r="N17" s="121"/>
      <c r="O17" s="121"/>
      <c r="P17" s="121"/>
    </row>
    <row r="18" spans="1:18" hidden="1"/>
    <row r="19" spans="1:18" hidden="1"/>
    <row r="20" spans="1:18" hidden="1"/>
    <row r="21" spans="1:18" ht="15.75" hidden="1" thickBot="1">
      <c r="K21" s="2"/>
      <c r="L21" s="2"/>
      <c r="M21" s="2"/>
      <c r="N21" s="2"/>
      <c r="O21" s="105"/>
      <c r="P21" s="105" t="s">
        <v>143</v>
      </c>
      <c r="Q21" s="106" t="s">
        <v>144</v>
      </c>
      <c r="R21" s="107"/>
    </row>
    <row r="22" spans="1:18" hidden="1">
      <c r="K22" s="2"/>
      <c r="L22" s="2"/>
      <c r="M22" s="2"/>
      <c r="N22" s="2"/>
      <c r="O22" s="105" t="s">
        <v>145</v>
      </c>
      <c r="P22" s="105">
        <v>132785.5</v>
      </c>
      <c r="Q22" s="106">
        <v>154278.1</v>
      </c>
      <c r="R22" s="106"/>
    </row>
    <row r="23" spans="1:18" hidden="1">
      <c r="O23" s="105" t="s">
        <v>38</v>
      </c>
      <c r="P23" s="7">
        <v>2035.7</v>
      </c>
      <c r="Q23" s="7">
        <v>3251.8</v>
      </c>
    </row>
    <row r="24" spans="1:18" hidden="1">
      <c r="O24" s="105" t="s">
        <v>39</v>
      </c>
      <c r="P24" s="7">
        <v>530.6</v>
      </c>
      <c r="Q24" s="7">
        <v>1380.5</v>
      </c>
    </row>
    <row r="25" spans="1:18" ht="38.25" hidden="1">
      <c r="O25" s="106" t="s">
        <v>40</v>
      </c>
      <c r="P25" s="7">
        <v>55382.6</v>
      </c>
      <c r="Q25" s="7">
        <v>57521.2</v>
      </c>
    </row>
    <row r="26" spans="1:18" ht="39" hidden="1" thickBot="1">
      <c r="O26" s="107" t="s">
        <v>41</v>
      </c>
    </row>
    <row r="27" spans="1:18" hidden="1"/>
    <row r="28" spans="1:18" hidden="1"/>
    <row r="29" spans="1:18" hidden="1"/>
    <row r="30" spans="1:18" hidden="1"/>
    <row r="31" spans="1:18" hidden="1"/>
    <row r="32" spans="1:18"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spans="20:22" hidden="1"/>
    <row r="66" spans="20:22" hidden="1"/>
    <row r="67" spans="20:22" hidden="1"/>
    <row r="68" spans="20:22" hidden="1"/>
    <row r="69" spans="20:22" hidden="1"/>
    <row r="70" spans="20:22" hidden="1"/>
    <row r="71" spans="20:22" hidden="1"/>
    <row r="72" spans="20:22" hidden="1"/>
    <row r="73" spans="20:22" hidden="1"/>
    <row r="74" spans="20:22" hidden="1"/>
    <row r="75" spans="20:22" hidden="1"/>
    <row r="76" spans="20:22" hidden="1"/>
    <row r="78" spans="20:22">
      <c r="U78" s="7" t="s">
        <v>30</v>
      </c>
      <c r="V78" s="7" t="s">
        <v>138</v>
      </c>
    </row>
    <row r="79" spans="20:22">
      <c r="T79" s="106" t="s">
        <v>37</v>
      </c>
      <c r="U79" s="106">
        <v>136105.20000000001</v>
      </c>
      <c r="V79" s="7">
        <v>153492.70000000001</v>
      </c>
    </row>
    <row r="80" spans="20:22">
      <c r="T80" s="105" t="s">
        <v>38</v>
      </c>
      <c r="U80" s="105">
        <v>2078.6999999999998</v>
      </c>
      <c r="V80" s="7">
        <v>3076.5</v>
      </c>
    </row>
    <row r="81" spans="20:22">
      <c r="T81" s="105" t="s">
        <v>39</v>
      </c>
      <c r="U81" s="105">
        <v>572.29999999999995</v>
      </c>
      <c r="V81" s="7">
        <v>1662.4</v>
      </c>
    </row>
    <row r="82" spans="20:22">
      <c r="T82" s="106" t="s">
        <v>40</v>
      </c>
      <c r="U82" s="106">
        <v>56924.9</v>
      </c>
      <c r="V82" s="7">
        <v>57713.599999999999</v>
      </c>
    </row>
  </sheetData>
  <mergeCells count="20">
    <mergeCell ref="A1:Q1"/>
    <mergeCell ref="C2:Q2"/>
    <mergeCell ref="G3:Q3"/>
    <mergeCell ref="A4:B5"/>
    <mergeCell ref="C4:D4"/>
    <mergeCell ref="E4:F4"/>
    <mergeCell ref="G4:H4"/>
    <mergeCell ref="J4:K4"/>
    <mergeCell ref="L4:M4"/>
    <mergeCell ref="N4:O4"/>
    <mergeCell ref="A14:B14"/>
    <mergeCell ref="A15:B15"/>
    <mergeCell ref="A16:B16"/>
    <mergeCell ref="A17:P17"/>
    <mergeCell ref="P4:Q4"/>
    <mergeCell ref="A7:A8"/>
    <mergeCell ref="A9:A10"/>
    <mergeCell ref="A11:B11"/>
    <mergeCell ref="A12:B12"/>
    <mergeCell ref="A13:B13"/>
  </mergeCells>
  <printOptions horizontalCentered="1"/>
  <pageMargins left="0.17" right="0.17" top="1" bottom="0.48" header="0" footer="0.5"/>
  <pageSetup paperSize="9" scale="80" orientation="landscape" r:id="rId1"/>
  <headerFooter alignWithMargins="0">
    <oddFooter xml:space="preserve">&amp;R26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topLeftCell="A48" workbookViewId="0">
      <selection activeCell="L6" sqref="L6"/>
    </sheetView>
  </sheetViews>
  <sheetFormatPr defaultRowHeight="12.75"/>
  <cols>
    <col min="1" max="1" width="5" style="254" customWidth="1"/>
    <col min="2" max="2" width="30.28515625" style="254" customWidth="1"/>
    <col min="3" max="7" width="10.140625" style="254" customWidth="1"/>
    <col min="8" max="8" width="11.140625" style="254" customWidth="1"/>
    <col min="9" max="9" width="0" style="254" hidden="1" customWidth="1"/>
    <col min="10" max="248" width="9.140625" style="254"/>
    <col min="249" max="249" width="5" style="254" customWidth="1"/>
    <col min="250" max="250" width="31" style="254" customWidth="1"/>
    <col min="251" max="251" width="10.85546875" style="254" customWidth="1"/>
    <col min="252" max="253" width="10.140625" style="254" customWidth="1"/>
    <col min="254" max="255" width="9.28515625" style="254" customWidth="1"/>
    <col min="256" max="256" width="11.42578125" style="254" customWidth="1"/>
    <col min="257" max="257" width="0" style="254" hidden="1" customWidth="1"/>
    <col min="258" max="504" width="9.140625" style="254"/>
    <col min="505" max="505" width="5" style="254" customWidth="1"/>
    <col min="506" max="506" width="31" style="254" customWidth="1"/>
    <col min="507" max="507" width="10.85546875" style="254" customWidth="1"/>
    <col min="508" max="509" width="10.140625" style="254" customWidth="1"/>
    <col min="510" max="511" width="9.28515625" style="254" customWidth="1"/>
    <col min="512" max="512" width="11.42578125" style="254" customWidth="1"/>
    <col min="513" max="513" width="0" style="254" hidden="1" customWidth="1"/>
    <col min="514" max="760" width="9.140625" style="254"/>
    <col min="761" max="761" width="5" style="254" customWidth="1"/>
    <col min="762" max="762" width="31" style="254" customWidth="1"/>
    <col min="763" max="763" width="10.85546875" style="254" customWidth="1"/>
    <col min="764" max="765" width="10.140625" style="254" customWidth="1"/>
    <col min="766" max="767" width="9.28515625" style="254" customWidth="1"/>
    <col min="768" max="768" width="11.42578125" style="254" customWidth="1"/>
    <col min="769" max="769" width="0" style="254" hidden="1" customWidth="1"/>
    <col min="770" max="1016" width="9.140625" style="254"/>
    <col min="1017" max="1017" width="5" style="254" customWidth="1"/>
    <col min="1018" max="1018" width="31" style="254" customWidth="1"/>
    <col min="1019" max="1019" width="10.85546875" style="254" customWidth="1"/>
    <col min="1020" max="1021" width="10.140625" style="254" customWidth="1"/>
    <col min="1022" max="1023" width="9.28515625" style="254" customWidth="1"/>
    <col min="1024" max="1024" width="11.42578125" style="254" customWidth="1"/>
    <col min="1025" max="1025" width="0" style="254" hidden="1" customWidth="1"/>
    <col min="1026" max="1272" width="9.140625" style="254"/>
    <col min="1273" max="1273" width="5" style="254" customWidth="1"/>
    <col min="1274" max="1274" width="31" style="254" customWidth="1"/>
    <col min="1275" max="1275" width="10.85546875" style="254" customWidth="1"/>
    <col min="1276" max="1277" width="10.140625" style="254" customWidth="1"/>
    <col min="1278" max="1279" width="9.28515625" style="254" customWidth="1"/>
    <col min="1280" max="1280" width="11.42578125" style="254" customWidth="1"/>
    <col min="1281" max="1281" width="0" style="254" hidden="1" customWidth="1"/>
    <col min="1282" max="1528" width="9.140625" style="254"/>
    <col min="1529" max="1529" width="5" style="254" customWidth="1"/>
    <col min="1530" max="1530" width="31" style="254" customWidth="1"/>
    <col min="1531" max="1531" width="10.85546875" style="254" customWidth="1"/>
    <col min="1532" max="1533" width="10.140625" style="254" customWidth="1"/>
    <col min="1534" max="1535" width="9.28515625" style="254" customWidth="1"/>
    <col min="1536" max="1536" width="11.42578125" style="254" customWidth="1"/>
    <col min="1537" max="1537" width="0" style="254" hidden="1" customWidth="1"/>
    <col min="1538" max="1784" width="9.140625" style="254"/>
    <col min="1785" max="1785" width="5" style="254" customWidth="1"/>
    <col min="1786" max="1786" width="31" style="254" customWidth="1"/>
    <col min="1787" max="1787" width="10.85546875" style="254" customWidth="1"/>
    <col min="1788" max="1789" width="10.140625" style="254" customWidth="1"/>
    <col min="1790" max="1791" width="9.28515625" style="254" customWidth="1"/>
    <col min="1792" max="1792" width="11.42578125" style="254" customWidth="1"/>
    <col min="1793" max="1793" width="0" style="254" hidden="1" customWidth="1"/>
    <col min="1794" max="2040" width="9.140625" style="254"/>
    <col min="2041" max="2041" width="5" style="254" customWidth="1"/>
    <col min="2042" max="2042" width="31" style="254" customWidth="1"/>
    <col min="2043" max="2043" width="10.85546875" style="254" customWidth="1"/>
    <col min="2044" max="2045" width="10.140625" style="254" customWidth="1"/>
    <col min="2046" max="2047" width="9.28515625" style="254" customWidth="1"/>
    <col min="2048" max="2048" width="11.42578125" style="254" customWidth="1"/>
    <col min="2049" max="2049" width="0" style="254" hidden="1" customWidth="1"/>
    <col min="2050" max="2296" width="9.140625" style="254"/>
    <col min="2297" max="2297" width="5" style="254" customWidth="1"/>
    <col min="2298" max="2298" width="31" style="254" customWidth="1"/>
    <col min="2299" max="2299" width="10.85546875" style="254" customWidth="1"/>
    <col min="2300" max="2301" width="10.140625" style="254" customWidth="1"/>
    <col min="2302" max="2303" width="9.28515625" style="254" customWidth="1"/>
    <col min="2304" max="2304" width="11.42578125" style="254" customWidth="1"/>
    <col min="2305" max="2305" width="0" style="254" hidden="1" customWidth="1"/>
    <col min="2306" max="2552" width="9.140625" style="254"/>
    <col min="2553" max="2553" width="5" style="254" customWidth="1"/>
    <col min="2554" max="2554" width="31" style="254" customWidth="1"/>
    <col min="2555" max="2555" width="10.85546875" style="254" customWidth="1"/>
    <col min="2556" max="2557" width="10.140625" style="254" customWidth="1"/>
    <col min="2558" max="2559" width="9.28515625" style="254" customWidth="1"/>
    <col min="2560" max="2560" width="11.42578125" style="254" customWidth="1"/>
    <col min="2561" max="2561" width="0" style="254" hidden="1" customWidth="1"/>
    <col min="2562" max="2808" width="9.140625" style="254"/>
    <col min="2809" max="2809" width="5" style="254" customWidth="1"/>
    <col min="2810" max="2810" width="31" style="254" customWidth="1"/>
    <col min="2811" max="2811" width="10.85546875" style="254" customWidth="1"/>
    <col min="2812" max="2813" width="10.140625" style="254" customWidth="1"/>
    <col min="2814" max="2815" width="9.28515625" style="254" customWidth="1"/>
    <col min="2816" max="2816" width="11.42578125" style="254" customWidth="1"/>
    <col min="2817" max="2817" width="0" style="254" hidden="1" customWidth="1"/>
    <col min="2818" max="3064" width="9.140625" style="254"/>
    <col min="3065" max="3065" width="5" style="254" customWidth="1"/>
    <col min="3066" max="3066" width="31" style="254" customWidth="1"/>
    <col min="3067" max="3067" width="10.85546875" style="254" customWidth="1"/>
    <col min="3068" max="3069" width="10.140625" style="254" customWidth="1"/>
    <col min="3070" max="3071" width="9.28515625" style="254" customWidth="1"/>
    <col min="3072" max="3072" width="11.42578125" style="254" customWidth="1"/>
    <col min="3073" max="3073" width="0" style="254" hidden="1" customWidth="1"/>
    <col min="3074" max="3320" width="9.140625" style="254"/>
    <col min="3321" max="3321" width="5" style="254" customWidth="1"/>
    <col min="3322" max="3322" width="31" style="254" customWidth="1"/>
    <col min="3323" max="3323" width="10.85546875" style="254" customWidth="1"/>
    <col min="3324" max="3325" width="10.140625" style="254" customWidth="1"/>
    <col min="3326" max="3327" width="9.28515625" style="254" customWidth="1"/>
    <col min="3328" max="3328" width="11.42578125" style="254" customWidth="1"/>
    <col min="3329" max="3329" width="0" style="254" hidden="1" customWidth="1"/>
    <col min="3330" max="3576" width="9.140625" style="254"/>
    <col min="3577" max="3577" width="5" style="254" customWidth="1"/>
    <col min="3578" max="3578" width="31" style="254" customWidth="1"/>
    <col min="3579" max="3579" width="10.85546875" style="254" customWidth="1"/>
    <col min="3580" max="3581" width="10.140625" style="254" customWidth="1"/>
    <col min="3582" max="3583" width="9.28515625" style="254" customWidth="1"/>
    <col min="3584" max="3584" width="11.42578125" style="254" customWidth="1"/>
    <col min="3585" max="3585" width="0" style="254" hidden="1" customWidth="1"/>
    <col min="3586" max="3832" width="9.140625" style="254"/>
    <col min="3833" max="3833" width="5" style="254" customWidth="1"/>
    <col min="3834" max="3834" width="31" style="254" customWidth="1"/>
    <col min="3835" max="3835" width="10.85546875" style="254" customWidth="1"/>
    <col min="3836" max="3837" width="10.140625" style="254" customWidth="1"/>
    <col min="3838" max="3839" width="9.28515625" style="254" customWidth="1"/>
    <col min="3840" max="3840" width="11.42578125" style="254" customWidth="1"/>
    <col min="3841" max="3841" width="0" style="254" hidden="1" customWidth="1"/>
    <col min="3842" max="4088" width="9.140625" style="254"/>
    <col min="4089" max="4089" width="5" style="254" customWidth="1"/>
    <col min="4090" max="4090" width="31" style="254" customWidth="1"/>
    <col min="4091" max="4091" width="10.85546875" style="254" customWidth="1"/>
    <col min="4092" max="4093" width="10.140625" style="254" customWidth="1"/>
    <col min="4094" max="4095" width="9.28515625" style="254" customWidth="1"/>
    <col min="4096" max="4096" width="11.42578125" style="254" customWidth="1"/>
    <col min="4097" max="4097" width="0" style="254" hidden="1" customWidth="1"/>
    <col min="4098" max="4344" width="9.140625" style="254"/>
    <col min="4345" max="4345" width="5" style="254" customWidth="1"/>
    <col min="4346" max="4346" width="31" style="254" customWidth="1"/>
    <col min="4347" max="4347" width="10.85546875" style="254" customWidth="1"/>
    <col min="4348" max="4349" width="10.140625" style="254" customWidth="1"/>
    <col min="4350" max="4351" width="9.28515625" style="254" customWidth="1"/>
    <col min="4352" max="4352" width="11.42578125" style="254" customWidth="1"/>
    <col min="4353" max="4353" width="0" style="254" hidden="1" customWidth="1"/>
    <col min="4354" max="4600" width="9.140625" style="254"/>
    <col min="4601" max="4601" width="5" style="254" customWidth="1"/>
    <col min="4602" max="4602" width="31" style="254" customWidth="1"/>
    <col min="4603" max="4603" width="10.85546875" style="254" customWidth="1"/>
    <col min="4604" max="4605" width="10.140625" style="254" customWidth="1"/>
    <col min="4606" max="4607" width="9.28515625" style="254" customWidth="1"/>
    <col min="4608" max="4608" width="11.42578125" style="254" customWidth="1"/>
    <col min="4609" max="4609" width="0" style="254" hidden="1" customWidth="1"/>
    <col min="4610" max="4856" width="9.140625" style="254"/>
    <col min="4857" max="4857" width="5" style="254" customWidth="1"/>
    <col min="4858" max="4858" width="31" style="254" customWidth="1"/>
    <col min="4859" max="4859" width="10.85546875" style="254" customWidth="1"/>
    <col min="4860" max="4861" width="10.140625" style="254" customWidth="1"/>
    <col min="4862" max="4863" width="9.28515625" style="254" customWidth="1"/>
    <col min="4864" max="4864" width="11.42578125" style="254" customWidth="1"/>
    <col min="4865" max="4865" width="0" style="254" hidden="1" customWidth="1"/>
    <col min="4866" max="5112" width="9.140625" style="254"/>
    <col min="5113" max="5113" width="5" style="254" customWidth="1"/>
    <col min="5114" max="5114" width="31" style="254" customWidth="1"/>
    <col min="5115" max="5115" width="10.85546875" style="254" customWidth="1"/>
    <col min="5116" max="5117" width="10.140625" style="254" customWidth="1"/>
    <col min="5118" max="5119" width="9.28515625" style="254" customWidth="1"/>
    <col min="5120" max="5120" width="11.42578125" style="254" customWidth="1"/>
    <col min="5121" max="5121" width="0" style="254" hidden="1" customWidth="1"/>
    <col min="5122" max="5368" width="9.140625" style="254"/>
    <col min="5369" max="5369" width="5" style="254" customWidth="1"/>
    <col min="5370" max="5370" width="31" style="254" customWidth="1"/>
    <col min="5371" max="5371" width="10.85546875" style="254" customWidth="1"/>
    <col min="5372" max="5373" width="10.140625" style="254" customWidth="1"/>
    <col min="5374" max="5375" width="9.28515625" style="254" customWidth="1"/>
    <col min="5376" max="5376" width="11.42578125" style="254" customWidth="1"/>
    <col min="5377" max="5377" width="0" style="254" hidden="1" customWidth="1"/>
    <col min="5378" max="5624" width="9.140625" style="254"/>
    <col min="5625" max="5625" width="5" style="254" customWidth="1"/>
    <col min="5626" max="5626" width="31" style="254" customWidth="1"/>
    <col min="5627" max="5627" width="10.85546875" style="254" customWidth="1"/>
    <col min="5628" max="5629" width="10.140625" style="254" customWidth="1"/>
    <col min="5630" max="5631" width="9.28515625" style="254" customWidth="1"/>
    <col min="5632" max="5632" width="11.42578125" style="254" customWidth="1"/>
    <col min="5633" max="5633" width="0" style="254" hidden="1" customWidth="1"/>
    <col min="5634" max="5880" width="9.140625" style="254"/>
    <col min="5881" max="5881" width="5" style="254" customWidth="1"/>
    <col min="5882" max="5882" width="31" style="254" customWidth="1"/>
    <col min="5883" max="5883" width="10.85546875" style="254" customWidth="1"/>
    <col min="5884" max="5885" width="10.140625" style="254" customWidth="1"/>
    <col min="5886" max="5887" width="9.28515625" style="254" customWidth="1"/>
    <col min="5888" max="5888" width="11.42578125" style="254" customWidth="1"/>
    <col min="5889" max="5889" width="0" style="254" hidden="1" customWidth="1"/>
    <col min="5890" max="6136" width="9.140625" style="254"/>
    <col min="6137" max="6137" width="5" style="254" customWidth="1"/>
    <col min="6138" max="6138" width="31" style="254" customWidth="1"/>
    <col min="6139" max="6139" width="10.85546875" style="254" customWidth="1"/>
    <col min="6140" max="6141" width="10.140625" style="254" customWidth="1"/>
    <col min="6142" max="6143" width="9.28515625" style="254" customWidth="1"/>
    <col min="6144" max="6144" width="11.42578125" style="254" customWidth="1"/>
    <col min="6145" max="6145" width="0" style="254" hidden="1" customWidth="1"/>
    <col min="6146" max="6392" width="9.140625" style="254"/>
    <col min="6393" max="6393" width="5" style="254" customWidth="1"/>
    <col min="6394" max="6394" width="31" style="254" customWidth="1"/>
    <col min="6395" max="6395" width="10.85546875" style="254" customWidth="1"/>
    <col min="6396" max="6397" width="10.140625" style="254" customWidth="1"/>
    <col min="6398" max="6399" width="9.28515625" style="254" customWidth="1"/>
    <col min="6400" max="6400" width="11.42578125" style="254" customWidth="1"/>
    <col min="6401" max="6401" width="0" style="254" hidden="1" customWidth="1"/>
    <col min="6402" max="6648" width="9.140625" style="254"/>
    <col min="6649" max="6649" width="5" style="254" customWidth="1"/>
    <col min="6650" max="6650" width="31" style="254" customWidth="1"/>
    <col min="6651" max="6651" width="10.85546875" style="254" customWidth="1"/>
    <col min="6652" max="6653" width="10.140625" style="254" customWidth="1"/>
    <col min="6654" max="6655" width="9.28515625" style="254" customWidth="1"/>
    <col min="6656" max="6656" width="11.42578125" style="254" customWidth="1"/>
    <col min="6657" max="6657" width="0" style="254" hidden="1" customWidth="1"/>
    <col min="6658" max="6904" width="9.140625" style="254"/>
    <col min="6905" max="6905" width="5" style="254" customWidth="1"/>
    <col min="6906" max="6906" width="31" style="254" customWidth="1"/>
    <col min="6907" max="6907" width="10.85546875" style="254" customWidth="1"/>
    <col min="6908" max="6909" width="10.140625" style="254" customWidth="1"/>
    <col min="6910" max="6911" width="9.28515625" style="254" customWidth="1"/>
    <col min="6912" max="6912" width="11.42578125" style="254" customWidth="1"/>
    <col min="6913" max="6913" width="0" style="254" hidden="1" customWidth="1"/>
    <col min="6914" max="7160" width="9.140625" style="254"/>
    <col min="7161" max="7161" width="5" style="254" customWidth="1"/>
    <col min="7162" max="7162" width="31" style="254" customWidth="1"/>
    <col min="7163" max="7163" width="10.85546875" style="254" customWidth="1"/>
    <col min="7164" max="7165" width="10.140625" style="254" customWidth="1"/>
    <col min="7166" max="7167" width="9.28515625" style="254" customWidth="1"/>
    <col min="7168" max="7168" width="11.42578125" style="254" customWidth="1"/>
    <col min="7169" max="7169" width="0" style="254" hidden="1" customWidth="1"/>
    <col min="7170" max="7416" width="9.140625" style="254"/>
    <col min="7417" max="7417" width="5" style="254" customWidth="1"/>
    <col min="7418" max="7418" width="31" style="254" customWidth="1"/>
    <col min="7419" max="7419" width="10.85546875" style="254" customWidth="1"/>
    <col min="7420" max="7421" width="10.140625" style="254" customWidth="1"/>
    <col min="7422" max="7423" width="9.28515625" style="254" customWidth="1"/>
    <col min="7424" max="7424" width="11.42578125" style="254" customWidth="1"/>
    <col min="7425" max="7425" width="0" style="254" hidden="1" customWidth="1"/>
    <col min="7426" max="7672" width="9.140625" style="254"/>
    <col min="7673" max="7673" width="5" style="254" customWidth="1"/>
    <col min="7674" max="7674" width="31" style="254" customWidth="1"/>
    <col min="7675" max="7675" width="10.85546875" style="254" customWidth="1"/>
    <col min="7676" max="7677" width="10.140625" style="254" customWidth="1"/>
    <col min="7678" max="7679" width="9.28515625" style="254" customWidth="1"/>
    <col min="7680" max="7680" width="11.42578125" style="254" customWidth="1"/>
    <col min="7681" max="7681" width="0" style="254" hidden="1" customWidth="1"/>
    <col min="7682" max="7928" width="9.140625" style="254"/>
    <col min="7929" max="7929" width="5" style="254" customWidth="1"/>
    <col min="7930" max="7930" width="31" style="254" customWidth="1"/>
    <col min="7931" max="7931" width="10.85546875" style="254" customWidth="1"/>
    <col min="7932" max="7933" width="10.140625" style="254" customWidth="1"/>
    <col min="7934" max="7935" width="9.28515625" style="254" customWidth="1"/>
    <col min="7936" max="7936" width="11.42578125" style="254" customWidth="1"/>
    <col min="7937" max="7937" width="0" style="254" hidden="1" customWidth="1"/>
    <col min="7938" max="8184" width="9.140625" style="254"/>
    <col min="8185" max="8185" width="5" style="254" customWidth="1"/>
    <col min="8186" max="8186" width="31" style="254" customWidth="1"/>
    <col min="8187" max="8187" width="10.85546875" style="254" customWidth="1"/>
    <col min="8188" max="8189" width="10.140625" style="254" customWidth="1"/>
    <col min="8190" max="8191" width="9.28515625" style="254" customWidth="1"/>
    <col min="8192" max="8192" width="11.42578125" style="254" customWidth="1"/>
    <col min="8193" max="8193" width="0" style="254" hidden="1" customWidth="1"/>
    <col min="8194" max="8440" width="9.140625" style="254"/>
    <col min="8441" max="8441" width="5" style="254" customWidth="1"/>
    <col min="8442" max="8442" width="31" style="254" customWidth="1"/>
    <col min="8443" max="8443" width="10.85546875" style="254" customWidth="1"/>
    <col min="8444" max="8445" width="10.140625" style="254" customWidth="1"/>
    <col min="8446" max="8447" width="9.28515625" style="254" customWidth="1"/>
    <col min="8448" max="8448" width="11.42578125" style="254" customWidth="1"/>
    <col min="8449" max="8449" width="0" style="254" hidden="1" customWidth="1"/>
    <col min="8450" max="8696" width="9.140625" style="254"/>
    <col min="8697" max="8697" width="5" style="254" customWidth="1"/>
    <col min="8698" max="8698" width="31" style="254" customWidth="1"/>
    <col min="8699" max="8699" width="10.85546875" style="254" customWidth="1"/>
    <col min="8700" max="8701" width="10.140625" style="254" customWidth="1"/>
    <col min="8702" max="8703" width="9.28515625" style="254" customWidth="1"/>
    <col min="8704" max="8704" width="11.42578125" style="254" customWidth="1"/>
    <col min="8705" max="8705" width="0" style="254" hidden="1" customWidth="1"/>
    <col min="8706" max="8952" width="9.140625" style="254"/>
    <col min="8953" max="8953" width="5" style="254" customWidth="1"/>
    <col min="8954" max="8954" width="31" style="254" customWidth="1"/>
    <col min="8955" max="8955" width="10.85546875" style="254" customWidth="1"/>
    <col min="8956" max="8957" width="10.140625" style="254" customWidth="1"/>
    <col min="8958" max="8959" width="9.28515625" style="254" customWidth="1"/>
    <col min="8960" max="8960" width="11.42578125" style="254" customWidth="1"/>
    <col min="8961" max="8961" width="0" style="254" hidden="1" customWidth="1"/>
    <col min="8962" max="9208" width="9.140625" style="254"/>
    <col min="9209" max="9209" width="5" style="254" customWidth="1"/>
    <col min="9210" max="9210" width="31" style="254" customWidth="1"/>
    <col min="9211" max="9211" width="10.85546875" style="254" customWidth="1"/>
    <col min="9212" max="9213" width="10.140625" style="254" customWidth="1"/>
    <col min="9214" max="9215" width="9.28515625" style="254" customWidth="1"/>
    <col min="9216" max="9216" width="11.42578125" style="254" customWidth="1"/>
    <col min="9217" max="9217" width="0" style="254" hidden="1" customWidth="1"/>
    <col min="9218" max="9464" width="9.140625" style="254"/>
    <col min="9465" max="9465" width="5" style="254" customWidth="1"/>
    <col min="9466" max="9466" width="31" style="254" customWidth="1"/>
    <col min="9467" max="9467" width="10.85546875" style="254" customWidth="1"/>
    <col min="9468" max="9469" width="10.140625" style="254" customWidth="1"/>
    <col min="9470" max="9471" width="9.28515625" style="254" customWidth="1"/>
    <col min="9472" max="9472" width="11.42578125" style="254" customWidth="1"/>
    <col min="9473" max="9473" width="0" style="254" hidden="1" customWidth="1"/>
    <col min="9474" max="9720" width="9.140625" style="254"/>
    <col min="9721" max="9721" width="5" style="254" customWidth="1"/>
    <col min="9722" max="9722" width="31" style="254" customWidth="1"/>
    <col min="9723" max="9723" width="10.85546875" style="254" customWidth="1"/>
    <col min="9724" max="9725" width="10.140625" style="254" customWidth="1"/>
    <col min="9726" max="9727" width="9.28515625" style="254" customWidth="1"/>
    <col min="9728" max="9728" width="11.42578125" style="254" customWidth="1"/>
    <col min="9729" max="9729" width="0" style="254" hidden="1" customWidth="1"/>
    <col min="9730" max="9976" width="9.140625" style="254"/>
    <col min="9977" max="9977" width="5" style="254" customWidth="1"/>
    <col min="9978" max="9978" width="31" style="254" customWidth="1"/>
    <col min="9979" max="9979" width="10.85546875" style="254" customWidth="1"/>
    <col min="9980" max="9981" width="10.140625" style="254" customWidth="1"/>
    <col min="9982" max="9983" width="9.28515625" style="254" customWidth="1"/>
    <col min="9984" max="9984" width="11.42578125" style="254" customWidth="1"/>
    <col min="9985" max="9985" width="0" style="254" hidden="1" customWidth="1"/>
    <col min="9986" max="10232" width="9.140625" style="254"/>
    <col min="10233" max="10233" width="5" style="254" customWidth="1"/>
    <col min="10234" max="10234" width="31" style="254" customWidth="1"/>
    <col min="10235" max="10235" width="10.85546875" style="254" customWidth="1"/>
    <col min="10236" max="10237" width="10.140625" style="254" customWidth="1"/>
    <col min="10238" max="10239" width="9.28515625" style="254" customWidth="1"/>
    <col min="10240" max="10240" width="11.42578125" style="254" customWidth="1"/>
    <col min="10241" max="10241" width="0" style="254" hidden="1" customWidth="1"/>
    <col min="10242" max="10488" width="9.140625" style="254"/>
    <col min="10489" max="10489" width="5" style="254" customWidth="1"/>
    <col min="10490" max="10490" width="31" style="254" customWidth="1"/>
    <col min="10491" max="10491" width="10.85546875" style="254" customWidth="1"/>
    <col min="10492" max="10493" width="10.140625" style="254" customWidth="1"/>
    <col min="10494" max="10495" width="9.28515625" style="254" customWidth="1"/>
    <col min="10496" max="10496" width="11.42578125" style="254" customWidth="1"/>
    <col min="10497" max="10497" width="0" style="254" hidden="1" customWidth="1"/>
    <col min="10498" max="10744" width="9.140625" style="254"/>
    <col min="10745" max="10745" width="5" style="254" customWidth="1"/>
    <col min="10746" max="10746" width="31" style="254" customWidth="1"/>
    <col min="10747" max="10747" width="10.85546875" style="254" customWidth="1"/>
    <col min="10748" max="10749" width="10.140625" style="254" customWidth="1"/>
    <col min="10750" max="10751" width="9.28515625" style="254" customWidth="1"/>
    <col min="10752" max="10752" width="11.42578125" style="254" customWidth="1"/>
    <col min="10753" max="10753" width="0" style="254" hidden="1" customWidth="1"/>
    <col min="10754" max="11000" width="9.140625" style="254"/>
    <col min="11001" max="11001" width="5" style="254" customWidth="1"/>
    <col min="11002" max="11002" width="31" style="254" customWidth="1"/>
    <col min="11003" max="11003" width="10.85546875" style="254" customWidth="1"/>
    <col min="11004" max="11005" width="10.140625" style="254" customWidth="1"/>
    <col min="11006" max="11007" width="9.28515625" style="254" customWidth="1"/>
    <col min="11008" max="11008" width="11.42578125" style="254" customWidth="1"/>
    <col min="11009" max="11009" width="0" style="254" hidden="1" customWidth="1"/>
    <col min="11010" max="11256" width="9.140625" style="254"/>
    <col min="11257" max="11257" width="5" style="254" customWidth="1"/>
    <col min="11258" max="11258" width="31" style="254" customWidth="1"/>
    <col min="11259" max="11259" width="10.85546875" style="254" customWidth="1"/>
    <col min="11260" max="11261" width="10.140625" style="254" customWidth="1"/>
    <col min="11262" max="11263" width="9.28515625" style="254" customWidth="1"/>
    <col min="11264" max="11264" width="11.42578125" style="254" customWidth="1"/>
    <col min="11265" max="11265" width="0" style="254" hidden="1" customWidth="1"/>
    <col min="11266" max="11512" width="9.140625" style="254"/>
    <col min="11513" max="11513" width="5" style="254" customWidth="1"/>
    <col min="11514" max="11514" width="31" style="254" customWidth="1"/>
    <col min="11515" max="11515" width="10.85546875" style="254" customWidth="1"/>
    <col min="11516" max="11517" width="10.140625" style="254" customWidth="1"/>
    <col min="11518" max="11519" width="9.28515625" style="254" customWidth="1"/>
    <col min="11520" max="11520" width="11.42578125" style="254" customWidth="1"/>
    <col min="11521" max="11521" width="0" style="254" hidden="1" customWidth="1"/>
    <col min="11522" max="11768" width="9.140625" style="254"/>
    <col min="11769" max="11769" width="5" style="254" customWidth="1"/>
    <col min="11770" max="11770" width="31" style="254" customWidth="1"/>
    <col min="11771" max="11771" width="10.85546875" style="254" customWidth="1"/>
    <col min="11772" max="11773" width="10.140625" style="254" customWidth="1"/>
    <col min="11774" max="11775" width="9.28515625" style="254" customWidth="1"/>
    <col min="11776" max="11776" width="11.42578125" style="254" customWidth="1"/>
    <col min="11777" max="11777" width="0" style="254" hidden="1" customWidth="1"/>
    <col min="11778" max="12024" width="9.140625" style="254"/>
    <col min="12025" max="12025" width="5" style="254" customWidth="1"/>
    <col min="12026" max="12026" width="31" style="254" customWidth="1"/>
    <col min="12027" max="12027" width="10.85546875" style="254" customWidth="1"/>
    <col min="12028" max="12029" width="10.140625" style="254" customWidth="1"/>
    <col min="12030" max="12031" width="9.28515625" style="254" customWidth="1"/>
    <col min="12032" max="12032" width="11.42578125" style="254" customWidth="1"/>
    <col min="12033" max="12033" width="0" style="254" hidden="1" customWidth="1"/>
    <col min="12034" max="12280" width="9.140625" style="254"/>
    <col min="12281" max="12281" width="5" style="254" customWidth="1"/>
    <col min="12282" max="12282" width="31" style="254" customWidth="1"/>
    <col min="12283" max="12283" width="10.85546875" style="254" customWidth="1"/>
    <col min="12284" max="12285" width="10.140625" style="254" customWidth="1"/>
    <col min="12286" max="12287" width="9.28515625" style="254" customWidth="1"/>
    <col min="12288" max="12288" width="11.42578125" style="254" customWidth="1"/>
    <col min="12289" max="12289" width="0" style="254" hidden="1" customWidth="1"/>
    <col min="12290" max="12536" width="9.140625" style="254"/>
    <col min="12537" max="12537" width="5" style="254" customWidth="1"/>
    <col min="12538" max="12538" width="31" style="254" customWidth="1"/>
    <col min="12539" max="12539" width="10.85546875" style="254" customWidth="1"/>
    <col min="12540" max="12541" width="10.140625" style="254" customWidth="1"/>
    <col min="12542" max="12543" width="9.28515625" style="254" customWidth="1"/>
    <col min="12544" max="12544" width="11.42578125" style="254" customWidth="1"/>
    <col min="12545" max="12545" width="0" style="254" hidden="1" customWidth="1"/>
    <col min="12546" max="12792" width="9.140625" style="254"/>
    <col min="12793" max="12793" width="5" style="254" customWidth="1"/>
    <col min="12794" max="12794" width="31" style="254" customWidth="1"/>
    <col min="12795" max="12795" width="10.85546875" style="254" customWidth="1"/>
    <col min="12796" max="12797" width="10.140625" style="254" customWidth="1"/>
    <col min="12798" max="12799" width="9.28515625" style="254" customWidth="1"/>
    <col min="12800" max="12800" width="11.42578125" style="254" customWidth="1"/>
    <col min="12801" max="12801" width="0" style="254" hidden="1" customWidth="1"/>
    <col min="12802" max="13048" width="9.140625" style="254"/>
    <col min="13049" max="13049" width="5" style="254" customWidth="1"/>
    <col min="13050" max="13050" width="31" style="254" customWidth="1"/>
    <col min="13051" max="13051" width="10.85546875" style="254" customWidth="1"/>
    <col min="13052" max="13053" width="10.140625" style="254" customWidth="1"/>
    <col min="13054" max="13055" width="9.28515625" style="254" customWidth="1"/>
    <col min="13056" max="13056" width="11.42578125" style="254" customWidth="1"/>
    <col min="13057" max="13057" width="0" style="254" hidden="1" customWidth="1"/>
    <col min="13058" max="13304" width="9.140625" style="254"/>
    <col min="13305" max="13305" width="5" style="254" customWidth="1"/>
    <col min="13306" max="13306" width="31" style="254" customWidth="1"/>
    <col min="13307" max="13307" width="10.85546875" style="254" customWidth="1"/>
    <col min="13308" max="13309" width="10.140625" style="254" customWidth="1"/>
    <col min="13310" max="13311" width="9.28515625" style="254" customWidth="1"/>
    <col min="13312" max="13312" width="11.42578125" style="254" customWidth="1"/>
    <col min="13313" max="13313" width="0" style="254" hidden="1" customWidth="1"/>
    <col min="13314" max="13560" width="9.140625" style="254"/>
    <col min="13561" max="13561" width="5" style="254" customWidth="1"/>
    <col min="13562" max="13562" width="31" style="254" customWidth="1"/>
    <col min="13563" max="13563" width="10.85546875" style="254" customWidth="1"/>
    <col min="13564" max="13565" width="10.140625" style="254" customWidth="1"/>
    <col min="13566" max="13567" width="9.28515625" style="254" customWidth="1"/>
    <col min="13568" max="13568" width="11.42578125" style="254" customWidth="1"/>
    <col min="13569" max="13569" width="0" style="254" hidden="1" customWidth="1"/>
    <col min="13570" max="13816" width="9.140625" style="254"/>
    <col min="13817" max="13817" width="5" style="254" customWidth="1"/>
    <col min="13818" max="13818" width="31" style="254" customWidth="1"/>
    <col min="13819" max="13819" width="10.85546875" style="254" customWidth="1"/>
    <col min="13820" max="13821" width="10.140625" style="254" customWidth="1"/>
    <col min="13822" max="13823" width="9.28515625" style="254" customWidth="1"/>
    <col min="13824" max="13824" width="11.42578125" style="254" customWidth="1"/>
    <col min="13825" max="13825" width="0" style="254" hidden="1" customWidth="1"/>
    <col min="13826" max="14072" width="9.140625" style="254"/>
    <col min="14073" max="14073" width="5" style="254" customWidth="1"/>
    <col min="14074" max="14074" width="31" style="254" customWidth="1"/>
    <col min="14075" max="14075" width="10.85546875" style="254" customWidth="1"/>
    <col min="14076" max="14077" width="10.140625" style="254" customWidth="1"/>
    <col min="14078" max="14079" width="9.28515625" style="254" customWidth="1"/>
    <col min="14080" max="14080" width="11.42578125" style="254" customWidth="1"/>
    <col min="14081" max="14081" width="0" style="254" hidden="1" customWidth="1"/>
    <col min="14082" max="14328" width="9.140625" style="254"/>
    <col min="14329" max="14329" width="5" style="254" customWidth="1"/>
    <col min="14330" max="14330" width="31" style="254" customWidth="1"/>
    <col min="14331" max="14331" width="10.85546875" style="254" customWidth="1"/>
    <col min="14332" max="14333" width="10.140625" style="254" customWidth="1"/>
    <col min="14334" max="14335" width="9.28515625" style="254" customWidth="1"/>
    <col min="14336" max="14336" width="11.42578125" style="254" customWidth="1"/>
    <col min="14337" max="14337" width="0" style="254" hidden="1" customWidth="1"/>
    <col min="14338" max="14584" width="9.140625" style="254"/>
    <col min="14585" max="14585" width="5" style="254" customWidth="1"/>
    <col min="14586" max="14586" width="31" style="254" customWidth="1"/>
    <col min="14587" max="14587" width="10.85546875" style="254" customWidth="1"/>
    <col min="14588" max="14589" width="10.140625" style="254" customWidth="1"/>
    <col min="14590" max="14591" width="9.28515625" style="254" customWidth="1"/>
    <col min="14592" max="14592" width="11.42578125" style="254" customWidth="1"/>
    <col min="14593" max="14593" width="0" style="254" hidden="1" customWidth="1"/>
    <col min="14594" max="14840" width="9.140625" style="254"/>
    <col min="14841" max="14841" width="5" style="254" customWidth="1"/>
    <col min="14842" max="14842" width="31" style="254" customWidth="1"/>
    <col min="14843" max="14843" width="10.85546875" style="254" customWidth="1"/>
    <col min="14844" max="14845" width="10.140625" style="254" customWidth="1"/>
    <col min="14846" max="14847" width="9.28515625" style="254" customWidth="1"/>
    <col min="14848" max="14848" width="11.42578125" style="254" customWidth="1"/>
    <col min="14849" max="14849" width="0" style="254" hidden="1" customWidth="1"/>
    <col min="14850" max="15096" width="9.140625" style="254"/>
    <col min="15097" max="15097" width="5" style="254" customWidth="1"/>
    <col min="15098" max="15098" width="31" style="254" customWidth="1"/>
    <col min="15099" max="15099" width="10.85546875" style="254" customWidth="1"/>
    <col min="15100" max="15101" width="10.140625" style="254" customWidth="1"/>
    <col min="15102" max="15103" width="9.28515625" style="254" customWidth="1"/>
    <col min="15104" max="15104" width="11.42578125" style="254" customWidth="1"/>
    <col min="15105" max="15105" width="0" style="254" hidden="1" customWidth="1"/>
    <col min="15106" max="15352" width="9.140625" style="254"/>
    <col min="15353" max="15353" width="5" style="254" customWidth="1"/>
    <col min="15354" max="15354" width="31" style="254" customWidth="1"/>
    <col min="15355" max="15355" width="10.85546875" style="254" customWidth="1"/>
    <col min="15356" max="15357" width="10.140625" style="254" customWidth="1"/>
    <col min="15358" max="15359" width="9.28515625" style="254" customWidth="1"/>
    <col min="15360" max="15360" width="11.42578125" style="254" customWidth="1"/>
    <col min="15361" max="15361" width="0" style="254" hidden="1" customWidth="1"/>
    <col min="15362" max="15608" width="9.140625" style="254"/>
    <col min="15609" max="15609" width="5" style="254" customWidth="1"/>
    <col min="15610" max="15610" width="31" style="254" customWidth="1"/>
    <col min="15611" max="15611" width="10.85546875" style="254" customWidth="1"/>
    <col min="15612" max="15613" width="10.140625" style="254" customWidth="1"/>
    <col min="15614" max="15615" width="9.28515625" style="254" customWidth="1"/>
    <col min="15616" max="15616" width="11.42578125" style="254" customWidth="1"/>
    <col min="15617" max="15617" width="0" style="254" hidden="1" customWidth="1"/>
    <col min="15618" max="15864" width="9.140625" style="254"/>
    <col min="15865" max="15865" width="5" style="254" customWidth="1"/>
    <col min="15866" max="15866" width="31" style="254" customWidth="1"/>
    <col min="15867" max="15867" width="10.85546875" style="254" customWidth="1"/>
    <col min="15868" max="15869" width="10.140625" style="254" customWidth="1"/>
    <col min="15870" max="15871" width="9.28515625" style="254" customWidth="1"/>
    <col min="15872" max="15872" width="11.42578125" style="254" customWidth="1"/>
    <col min="15873" max="15873" width="0" style="254" hidden="1" customWidth="1"/>
    <col min="15874" max="16120" width="9.140625" style="254"/>
    <col min="16121" max="16121" width="5" style="254" customWidth="1"/>
    <col min="16122" max="16122" width="31" style="254" customWidth="1"/>
    <col min="16123" max="16123" width="10.85546875" style="254" customWidth="1"/>
    <col min="16124" max="16125" width="10.140625" style="254" customWidth="1"/>
    <col min="16126" max="16127" width="9.28515625" style="254" customWidth="1"/>
    <col min="16128" max="16128" width="11.42578125" style="254" customWidth="1"/>
    <col min="16129" max="16129" width="0" style="254" hidden="1" customWidth="1"/>
    <col min="16130" max="16384" width="9.140625" style="254"/>
  </cols>
  <sheetData>
    <row r="1" spans="1:8">
      <c r="A1" s="279" t="s">
        <v>276</v>
      </c>
      <c r="B1" s="279"/>
      <c r="C1" s="279"/>
      <c r="D1" s="279"/>
      <c r="E1" s="279"/>
      <c r="F1" s="279"/>
      <c r="G1" s="279"/>
      <c r="H1" s="279"/>
    </row>
    <row r="2" spans="1:8" ht="13.5" thickBot="1">
      <c r="A2" s="278" t="s">
        <v>275</v>
      </c>
      <c r="B2" s="278"/>
      <c r="C2" s="277"/>
      <c r="D2" s="277"/>
      <c r="E2" s="277"/>
      <c r="F2" s="277"/>
      <c r="G2" s="277"/>
      <c r="H2" s="277"/>
    </row>
    <row r="3" spans="1:8" ht="16.5" customHeight="1">
      <c r="A3" s="276" t="s">
        <v>274</v>
      </c>
      <c r="B3" s="276"/>
      <c r="C3" s="276" t="s">
        <v>273</v>
      </c>
      <c r="D3" s="276"/>
      <c r="E3" s="276"/>
      <c r="F3" s="276"/>
      <c r="G3" s="276"/>
      <c r="H3" s="276" t="s">
        <v>272</v>
      </c>
    </row>
    <row r="4" spans="1:8" ht="16.5" customHeight="1" thickBot="1">
      <c r="A4" s="274"/>
      <c r="B4" s="274"/>
      <c r="C4" s="275">
        <v>2011</v>
      </c>
      <c r="D4" s="275">
        <v>2012</v>
      </c>
      <c r="E4" s="275">
        <v>2013</v>
      </c>
      <c r="F4" s="275">
        <v>2014</v>
      </c>
      <c r="G4" s="275">
        <v>2015</v>
      </c>
      <c r="H4" s="274"/>
    </row>
    <row r="5" spans="1:8" ht="9.9499999999999993" customHeight="1">
      <c r="A5" s="261"/>
      <c r="B5" s="261"/>
      <c r="C5" s="258"/>
      <c r="D5" s="258"/>
      <c r="E5" s="258"/>
      <c r="F5" s="258"/>
      <c r="G5" s="258"/>
      <c r="H5" s="273"/>
    </row>
    <row r="6" spans="1:8" s="270" customFormat="1" ht="12.75" customHeight="1">
      <c r="A6" s="271" t="s">
        <v>271</v>
      </c>
      <c r="B6" s="271"/>
      <c r="C6" s="271"/>
      <c r="D6" s="271"/>
      <c r="E6" s="271"/>
      <c r="F6" s="271"/>
      <c r="G6" s="271"/>
      <c r="H6" s="271"/>
    </row>
    <row r="7" spans="1:8" ht="9.9499999999999993" customHeight="1">
      <c r="A7" s="269"/>
      <c r="B7" s="269"/>
      <c r="C7" s="269"/>
      <c r="D7" s="269"/>
      <c r="E7" s="269"/>
      <c r="F7" s="269"/>
      <c r="G7" s="269"/>
      <c r="H7" s="269"/>
    </row>
    <row r="8" spans="1:8">
      <c r="A8" s="268" t="s">
        <v>270</v>
      </c>
      <c r="B8" s="268"/>
      <c r="C8" s="264">
        <v>2113</v>
      </c>
      <c r="D8" s="264">
        <v>2165</v>
      </c>
      <c r="E8" s="261">
        <v>2281</v>
      </c>
      <c r="F8" s="261">
        <v>2227</v>
      </c>
      <c r="G8" s="261">
        <v>2112</v>
      </c>
      <c r="H8" s="258">
        <f>G8-F8</f>
        <v>-115</v>
      </c>
    </row>
    <row r="9" spans="1:8">
      <c r="A9" s="268" t="s">
        <v>222</v>
      </c>
      <c r="B9" s="268"/>
      <c r="C9" s="264">
        <v>2117</v>
      </c>
      <c r="D9" s="264">
        <v>2173</v>
      </c>
      <c r="E9" s="261">
        <v>2276</v>
      </c>
      <c r="F9" s="261">
        <v>2234</v>
      </c>
      <c r="G9" s="261">
        <v>2119</v>
      </c>
      <c r="H9" s="258">
        <f>G9-F9</f>
        <v>-115</v>
      </c>
    </row>
    <row r="10" spans="1:8">
      <c r="A10" s="268" t="s">
        <v>269</v>
      </c>
      <c r="B10" s="268"/>
      <c r="C10" s="264"/>
      <c r="D10" s="264"/>
      <c r="E10" s="261"/>
      <c r="F10" s="261">
        <v>1</v>
      </c>
      <c r="G10" s="261">
        <v>1</v>
      </c>
      <c r="H10" s="258">
        <f>G10-F10</f>
        <v>0</v>
      </c>
    </row>
    <row r="11" spans="1:8">
      <c r="A11" s="268" t="s">
        <v>268</v>
      </c>
      <c r="B11" s="268"/>
      <c r="C11" s="264">
        <v>58</v>
      </c>
      <c r="D11" s="264">
        <v>61</v>
      </c>
      <c r="E11" s="261">
        <v>51</v>
      </c>
      <c r="F11" s="261">
        <v>35</v>
      </c>
      <c r="G11" s="261">
        <v>45</v>
      </c>
      <c r="H11" s="258">
        <f>G11-F11</f>
        <v>10</v>
      </c>
    </row>
    <row r="12" spans="1:8">
      <c r="A12" s="268" t="s">
        <v>267</v>
      </c>
      <c r="B12" s="268"/>
      <c r="C12" s="264">
        <v>4</v>
      </c>
      <c r="D12" s="264">
        <v>4</v>
      </c>
      <c r="E12" s="261">
        <v>11</v>
      </c>
      <c r="F12" s="261">
        <v>7</v>
      </c>
      <c r="G12" s="261">
        <v>9</v>
      </c>
      <c r="H12" s="258">
        <f>G12-F12</f>
        <v>2</v>
      </c>
    </row>
    <row r="13" spans="1:8">
      <c r="A13" s="272"/>
      <c r="B13" s="272"/>
      <c r="C13" s="258"/>
      <c r="D13" s="258"/>
      <c r="E13" s="258"/>
      <c r="F13" s="258"/>
      <c r="G13" s="270"/>
      <c r="H13" s="258"/>
    </row>
    <row r="14" spans="1:8" ht="12.75" customHeight="1">
      <c r="A14" s="271" t="s">
        <v>266</v>
      </c>
      <c r="B14" s="271"/>
      <c r="C14" s="271"/>
      <c r="D14" s="271"/>
      <c r="E14" s="271"/>
      <c r="F14" s="271"/>
      <c r="G14" s="271"/>
      <c r="H14" s="271"/>
    </row>
    <row r="15" spans="1:8" ht="9.9499999999999993" customHeight="1">
      <c r="A15" s="269"/>
      <c r="B15" s="269"/>
      <c r="C15" s="269"/>
      <c r="D15" s="269"/>
      <c r="E15" s="269"/>
      <c r="F15" s="269"/>
      <c r="G15" s="269"/>
      <c r="H15" s="269"/>
    </row>
    <row r="16" spans="1:8">
      <c r="A16" s="268" t="s">
        <v>263</v>
      </c>
      <c r="B16" s="268"/>
      <c r="C16" s="264">
        <v>577</v>
      </c>
      <c r="D16" s="264">
        <v>582</v>
      </c>
      <c r="E16" s="261">
        <v>541</v>
      </c>
      <c r="F16" s="261">
        <v>543</v>
      </c>
      <c r="G16" s="261">
        <v>521</v>
      </c>
      <c r="H16" s="258">
        <f>G16-F16</f>
        <v>-22</v>
      </c>
    </row>
    <row r="17" spans="1:16">
      <c r="A17" s="261"/>
      <c r="B17" s="270" t="s">
        <v>265</v>
      </c>
      <c r="C17" s="264">
        <v>127</v>
      </c>
      <c r="D17" s="264">
        <v>138</v>
      </c>
      <c r="E17" s="261">
        <v>121</v>
      </c>
      <c r="F17" s="261">
        <v>110</v>
      </c>
      <c r="G17" s="261">
        <v>99</v>
      </c>
      <c r="H17" s="258">
        <f>G17-F17</f>
        <v>-11</v>
      </c>
    </row>
    <row r="18" spans="1:16" ht="9.9499999999999993" customHeight="1">
      <c r="A18" s="261"/>
      <c r="B18" s="270"/>
      <c r="C18" s="258"/>
      <c r="D18" s="258"/>
      <c r="E18" s="258"/>
      <c r="F18" s="258"/>
      <c r="G18" s="270"/>
      <c r="H18" s="258"/>
    </row>
    <row r="19" spans="1:16" s="270" customFormat="1">
      <c r="A19" s="271" t="s">
        <v>264</v>
      </c>
      <c r="B19" s="271"/>
      <c r="C19" s="271"/>
      <c r="D19" s="271"/>
      <c r="E19" s="271"/>
      <c r="F19" s="271"/>
      <c r="G19" s="271"/>
      <c r="H19" s="271"/>
    </row>
    <row r="20" spans="1:16" ht="9.9499999999999993" customHeight="1">
      <c r="A20" s="269"/>
      <c r="B20" s="269"/>
      <c r="C20" s="269"/>
      <c r="D20" s="269"/>
      <c r="E20" s="269"/>
      <c r="F20" s="269"/>
      <c r="G20" s="269"/>
      <c r="H20" s="269"/>
    </row>
    <row r="21" spans="1:16" ht="13.5" customHeight="1">
      <c r="A21" s="268" t="s">
        <v>263</v>
      </c>
      <c r="B21" s="268"/>
      <c r="C21" s="258">
        <f>SUM(C22:C56)</f>
        <v>1219</v>
      </c>
      <c r="D21" s="258">
        <f>SUM(D22:D56)</f>
        <v>947</v>
      </c>
      <c r="E21" s="258">
        <f>SUM(E22:E56)</f>
        <v>1238</v>
      </c>
      <c r="F21" s="258">
        <v>924</v>
      </c>
      <c r="G21" s="258">
        <v>1318</v>
      </c>
      <c r="H21" s="258">
        <f>G21-F21</f>
        <v>394</v>
      </c>
    </row>
    <row r="22" spans="1:16" ht="13.5" customHeight="1">
      <c r="A22" s="263" t="s">
        <v>262</v>
      </c>
      <c r="B22" s="263"/>
      <c r="C22" s="264">
        <v>4</v>
      </c>
      <c r="D22" s="264">
        <v>4</v>
      </c>
      <c r="E22" s="261">
        <v>8</v>
      </c>
      <c r="F22" s="261">
        <v>4</v>
      </c>
      <c r="G22" s="261">
        <v>1</v>
      </c>
      <c r="H22" s="258">
        <f>G22-F22</f>
        <v>-3</v>
      </c>
      <c r="J22" s="265"/>
    </row>
    <row r="23" spans="1:16">
      <c r="A23" s="263" t="s">
        <v>261</v>
      </c>
      <c r="B23" s="263"/>
      <c r="C23" s="264">
        <v>568</v>
      </c>
      <c r="D23" s="264">
        <v>187</v>
      </c>
      <c r="E23" s="261">
        <v>49</v>
      </c>
      <c r="F23" s="261">
        <v>22</v>
      </c>
      <c r="G23" s="261">
        <v>28</v>
      </c>
      <c r="H23" s="258">
        <f>G23-F23</f>
        <v>6</v>
      </c>
      <c r="J23" s="265"/>
    </row>
    <row r="24" spans="1:16">
      <c r="A24" s="263" t="s">
        <v>260</v>
      </c>
      <c r="B24" s="263"/>
      <c r="C24" s="264"/>
      <c r="D24" s="264"/>
      <c r="E24" s="261"/>
      <c r="F24" s="261"/>
      <c r="G24" s="261"/>
      <c r="H24" s="258"/>
      <c r="J24" s="265"/>
    </row>
    <row r="25" spans="1:16">
      <c r="A25" s="263" t="s">
        <v>259</v>
      </c>
      <c r="B25" s="263"/>
      <c r="C25" s="264"/>
      <c r="D25" s="264"/>
      <c r="E25" s="261"/>
      <c r="F25" s="261"/>
      <c r="G25" s="261"/>
      <c r="H25" s="258">
        <f>G25-F25</f>
        <v>0</v>
      </c>
      <c r="J25" s="265"/>
    </row>
    <row r="26" spans="1:16">
      <c r="A26" s="263" t="s">
        <v>258</v>
      </c>
      <c r="B26" s="263"/>
      <c r="C26" s="264">
        <v>21</v>
      </c>
      <c r="D26" s="264">
        <v>27</v>
      </c>
      <c r="E26" s="261">
        <v>17</v>
      </c>
      <c r="F26" s="261">
        <v>15</v>
      </c>
      <c r="G26" s="261">
        <v>35</v>
      </c>
      <c r="H26" s="258">
        <f>G26-F26</f>
        <v>20</v>
      </c>
      <c r="J26" s="265"/>
    </row>
    <row r="27" spans="1:16">
      <c r="A27" s="263" t="s">
        <v>257</v>
      </c>
      <c r="B27" s="263"/>
      <c r="C27" s="264"/>
      <c r="D27" s="264"/>
      <c r="E27" s="261"/>
      <c r="F27" s="261"/>
      <c r="G27" s="261"/>
      <c r="H27" s="258">
        <f>G27-F27</f>
        <v>0</v>
      </c>
      <c r="J27" s="265"/>
    </row>
    <row r="28" spans="1:16">
      <c r="A28" s="263" t="s">
        <v>256</v>
      </c>
      <c r="B28" s="263"/>
      <c r="C28" s="264"/>
      <c r="D28" s="264"/>
      <c r="E28" s="261"/>
      <c r="F28" s="261"/>
      <c r="G28" s="261"/>
      <c r="H28" s="258">
        <f>G28-F28</f>
        <v>0</v>
      </c>
      <c r="J28" s="265"/>
      <c r="O28" s="254" t="s">
        <v>255</v>
      </c>
      <c r="P28" s="254" t="s">
        <v>254</v>
      </c>
    </row>
    <row r="29" spans="1:16">
      <c r="A29" s="263" t="s">
        <v>253</v>
      </c>
      <c r="B29" s="263"/>
      <c r="C29" s="264"/>
      <c r="D29" s="264"/>
      <c r="E29" s="261">
        <v>1</v>
      </c>
      <c r="F29" s="261"/>
      <c r="G29" s="261">
        <v>2</v>
      </c>
      <c r="H29" s="258">
        <f>G29-F29</f>
        <v>2</v>
      </c>
      <c r="J29" s="265"/>
      <c r="N29" s="254">
        <v>2011</v>
      </c>
      <c r="O29" s="254">
        <v>62</v>
      </c>
      <c r="P29" s="254">
        <v>58</v>
      </c>
    </row>
    <row r="30" spans="1:16">
      <c r="A30" s="263" t="s">
        <v>252</v>
      </c>
      <c r="B30" s="263"/>
      <c r="C30" s="264"/>
      <c r="D30" s="264"/>
      <c r="E30" s="261"/>
      <c r="F30" s="261"/>
      <c r="G30" s="261">
        <v>184</v>
      </c>
      <c r="H30" s="258">
        <f>G30-F30</f>
        <v>184</v>
      </c>
      <c r="J30" s="265"/>
      <c r="N30" s="254">
        <v>2012</v>
      </c>
      <c r="O30" s="254">
        <v>65</v>
      </c>
      <c r="P30" s="254">
        <v>61</v>
      </c>
    </row>
    <row r="31" spans="1:16">
      <c r="A31" s="263" t="s">
        <v>251</v>
      </c>
      <c r="B31" s="263"/>
      <c r="C31" s="264">
        <v>3</v>
      </c>
      <c r="D31" s="264">
        <v>1</v>
      </c>
      <c r="E31" s="261">
        <v>1</v>
      </c>
      <c r="F31" s="261">
        <v>3</v>
      </c>
      <c r="G31" s="261">
        <v>9</v>
      </c>
      <c r="H31" s="258">
        <f>G31-F31</f>
        <v>6</v>
      </c>
      <c r="J31" s="265"/>
      <c r="N31" s="254">
        <v>2013</v>
      </c>
      <c r="O31" s="254">
        <v>62</v>
      </c>
      <c r="P31" s="254">
        <v>51</v>
      </c>
    </row>
    <row r="32" spans="1:16">
      <c r="A32" s="263" t="s">
        <v>250</v>
      </c>
      <c r="B32" s="263"/>
      <c r="C32" s="264">
        <v>35</v>
      </c>
      <c r="D32" s="264">
        <v>60</v>
      </c>
      <c r="E32" s="261">
        <v>36</v>
      </c>
      <c r="F32" s="261">
        <v>215</v>
      </c>
      <c r="G32" s="261">
        <v>115</v>
      </c>
      <c r="H32" s="258">
        <f>G32-F32</f>
        <v>-100</v>
      </c>
      <c r="J32" s="265"/>
      <c r="N32" s="254">
        <v>2014</v>
      </c>
      <c r="O32" s="254">
        <v>42</v>
      </c>
      <c r="P32" s="254">
        <v>35</v>
      </c>
    </row>
    <row r="33" spans="1:16">
      <c r="A33" s="263" t="s">
        <v>249</v>
      </c>
      <c r="B33" s="263"/>
      <c r="C33" s="264">
        <v>99</v>
      </c>
      <c r="D33" s="264">
        <v>138</v>
      </c>
      <c r="E33" s="261">
        <v>187</v>
      </c>
      <c r="F33" s="261">
        <v>203</v>
      </c>
      <c r="G33" s="261">
        <v>330</v>
      </c>
      <c r="H33" s="258">
        <f>G33-F33</f>
        <v>127</v>
      </c>
      <c r="J33" s="265"/>
      <c r="N33" s="254">
        <v>2015</v>
      </c>
      <c r="O33" s="254">
        <v>54</v>
      </c>
      <c r="P33" s="254">
        <v>45</v>
      </c>
    </row>
    <row r="34" spans="1:16">
      <c r="A34" s="267"/>
      <c r="B34" s="267" t="s">
        <v>248</v>
      </c>
      <c r="C34" s="264"/>
      <c r="D34" s="264"/>
      <c r="E34" s="261"/>
      <c r="F34" s="261"/>
      <c r="G34" s="261">
        <v>1</v>
      </c>
      <c r="H34" s="258"/>
      <c r="J34" s="265"/>
    </row>
    <row r="35" spans="1:16">
      <c r="A35" s="263" t="s">
        <v>247</v>
      </c>
      <c r="B35" s="263"/>
      <c r="C35" s="264">
        <v>8</v>
      </c>
      <c r="D35" s="264">
        <v>7</v>
      </c>
      <c r="E35" s="261"/>
      <c r="F35" s="261"/>
      <c r="G35" s="261"/>
      <c r="H35" s="258">
        <f>G35-F35</f>
        <v>0</v>
      </c>
      <c r="J35" s="265"/>
    </row>
    <row r="36" spans="1:16">
      <c r="A36" s="263" t="s">
        <v>246</v>
      </c>
      <c r="B36" s="263"/>
      <c r="C36" s="264">
        <v>86</v>
      </c>
      <c r="D36" s="264">
        <v>80</v>
      </c>
      <c r="E36" s="261">
        <v>110</v>
      </c>
      <c r="F36" s="261">
        <v>76</v>
      </c>
      <c r="G36" s="261">
        <v>89</v>
      </c>
      <c r="H36" s="258">
        <f>G36-F36</f>
        <v>13</v>
      </c>
      <c r="J36" s="265"/>
    </row>
    <row r="37" spans="1:16">
      <c r="A37" s="263" t="s">
        <v>245</v>
      </c>
      <c r="B37" s="263"/>
      <c r="C37" s="264"/>
      <c r="D37" s="264"/>
      <c r="E37" s="261"/>
      <c r="F37" s="261"/>
      <c r="G37" s="261"/>
      <c r="H37" s="258">
        <f>G37-F37</f>
        <v>0</v>
      </c>
      <c r="J37" s="265"/>
    </row>
    <row r="38" spans="1:16">
      <c r="A38" s="263" t="s">
        <v>244</v>
      </c>
      <c r="B38" s="263"/>
      <c r="C38" s="264">
        <v>240</v>
      </c>
      <c r="D38" s="264">
        <v>268</v>
      </c>
      <c r="E38" s="261">
        <v>204</v>
      </c>
      <c r="F38" s="261">
        <v>277</v>
      </c>
      <c r="G38" s="261">
        <v>354</v>
      </c>
      <c r="H38" s="258">
        <f>G38-F38</f>
        <v>77</v>
      </c>
      <c r="J38" s="265"/>
    </row>
    <row r="39" spans="1:16">
      <c r="A39" s="263" t="s">
        <v>243</v>
      </c>
      <c r="B39" s="263"/>
      <c r="C39" s="264"/>
      <c r="D39" s="264"/>
      <c r="E39" s="261"/>
      <c r="F39" s="261"/>
      <c r="G39" s="261"/>
      <c r="H39" s="258">
        <f>G39-F39</f>
        <v>0</v>
      </c>
      <c r="J39" s="265"/>
    </row>
    <row r="40" spans="1:16">
      <c r="A40" s="263" t="s">
        <v>242</v>
      </c>
      <c r="B40" s="263"/>
      <c r="C40" s="264">
        <v>98</v>
      </c>
      <c r="D40" s="264">
        <v>97</v>
      </c>
      <c r="E40" s="261">
        <v>82</v>
      </c>
      <c r="F40" s="261">
        <v>86</v>
      </c>
      <c r="G40" s="261">
        <v>124</v>
      </c>
      <c r="H40" s="258">
        <f>G40-F40</f>
        <v>38</v>
      </c>
      <c r="J40" s="265"/>
    </row>
    <row r="41" spans="1:16">
      <c r="A41" s="263" t="s">
        <v>241</v>
      </c>
      <c r="B41" s="263"/>
      <c r="C41" s="264">
        <v>1</v>
      </c>
      <c r="D41" s="264">
        <v>4</v>
      </c>
      <c r="E41" s="261">
        <v>508</v>
      </c>
      <c r="F41" s="261">
        <v>5</v>
      </c>
      <c r="G41" s="261">
        <v>4</v>
      </c>
      <c r="H41" s="258">
        <f>G41-F41</f>
        <v>-1</v>
      </c>
      <c r="J41" s="265"/>
      <c r="N41" s="254" t="s">
        <v>240</v>
      </c>
      <c r="O41" s="254" t="s">
        <v>239</v>
      </c>
      <c r="P41" s="254" t="s">
        <v>238</v>
      </c>
    </row>
    <row r="42" spans="1:16">
      <c r="A42" s="263" t="s">
        <v>237</v>
      </c>
      <c r="B42" s="263"/>
      <c r="C42" s="264">
        <v>3</v>
      </c>
      <c r="D42" s="264">
        <v>2</v>
      </c>
      <c r="E42" s="261">
        <v>1</v>
      </c>
      <c r="F42" s="261"/>
      <c r="G42" s="261"/>
      <c r="H42" s="258">
        <f>G42-F42</f>
        <v>0</v>
      </c>
      <c r="J42" s="265"/>
      <c r="M42" s="254">
        <v>2011</v>
      </c>
      <c r="N42" s="254">
        <v>1219</v>
      </c>
      <c r="O42" s="254">
        <v>240</v>
      </c>
      <c r="P42" s="254">
        <v>99</v>
      </c>
    </row>
    <row r="43" spans="1:16">
      <c r="A43" s="263" t="s">
        <v>236</v>
      </c>
      <c r="B43" s="263"/>
      <c r="C43" s="264">
        <v>43</v>
      </c>
      <c r="D43" s="264">
        <v>60</v>
      </c>
      <c r="E43" s="261"/>
      <c r="F43" s="261"/>
      <c r="G43" s="261"/>
      <c r="H43" s="258">
        <f>G43-F43</f>
        <v>0</v>
      </c>
      <c r="J43" s="265"/>
      <c r="M43" s="254">
        <v>2012</v>
      </c>
      <c r="N43" s="254">
        <v>947</v>
      </c>
      <c r="O43" s="254">
        <v>268</v>
      </c>
      <c r="P43" s="254">
        <v>138</v>
      </c>
    </row>
    <row r="44" spans="1:16">
      <c r="A44" s="263" t="s">
        <v>235</v>
      </c>
      <c r="B44" s="263"/>
      <c r="C44" s="264">
        <v>1</v>
      </c>
      <c r="D44" s="264">
        <v>2</v>
      </c>
      <c r="E44" s="261">
        <v>2</v>
      </c>
      <c r="F44" s="261">
        <v>1</v>
      </c>
      <c r="G44" s="261">
        <v>3</v>
      </c>
      <c r="H44" s="258">
        <f>G44-F44</f>
        <v>2</v>
      </c>
      <c r="J44" s="265"/>
      <c r="M44" s="254">
        <v>2013</v>
      </c>
      <c r="N44" s="254">
        <v>1238</v>
      </c>
      <c r="O44" s="254">
        <v>204</v>
      </c>
      <c r="P44" s="254">
        <v>187</v>
      </c>
    </row>
    <row r="45" spans="1:16" ht="13.5" customHeight="1">
      <c r="A45" s="263" t="s">
        <v>234</v>
      </c>
      <c r="B45" s="263"/>
      <c r="C45" s="264"/>
      <c r="D45" s="264"/>
      <c r="E45" s="261"/>
      <c r="F45" s="261">
        <v>1</v>
      </c>
      <c r="G45" s="261">
        <v>1</v>
      </c>
      <c r="H45" s="258">
        <f>G45-F45</f>
        <v>0</v>
      </c>
      <c r="J45" s="265"/>
      <c r="M45" s="254">
        <v>2014</v>
      </c>
      <c r="N45" s="254">
        <v>924</v>
      </c>
      <c r="O45" s="254">
        <v>277</v>
      </c>
      <c r="P45" s="254">
        <v>203</v>
      </c>
    </row>
    <row r="46" spans="1:16" ht="13.5" customHeight="1">
      <c r="A46" s="263" t="s">
        <v>233</v>
      </c>
      <c r="B46" s="263"/>
      <c r="C46" s="264">
        <v>9</v>
      </c>
      <c r="D46" s="264">
        <v>5</v>
      </c>
      <c r="E46" s="261"/>
      <c r="F46" s="261"/>
      <c r="G46" s="261"/>
      <c r="H46" s="258">
        <f>G46-F46</f>
        <v>0</v>
      </c>
      <c r="J46" s="265"/>
      <c r="M46" s="254">
        <v>2015</v>
      </c>
      <c r="N46" s="254">
        <v>1318</v>
      </c>
      <c r="O46" s="254">
        <v>354</v>
      </c>
      <c r="P46" s="254">
        <v>330</v>
      </c>
    </row>
    <row r="47" spans="1:16" ht="13.5" customHeight="1">
      <c r="A47" s="266" t="s">
        <v>232</v>
      </c>
      <c r="B47" s="266"/>
      <c r="C47" s="264"/>
      <c r="D47" s="264"/>
      <c r="E47" s="261"/>
      <c r="F47" s="261"/>
      <c r="G47" s="261"/>
      <c r="H47" s="258">
        <f>G47-F47</f>
        <v>0</v>
      </c>
      <c r="J47" s="265"/>
    </row>
    <row r="48" spans="1:16" ht="13.5" customHeight="1">
      <c r="A48" s="263" t="s">
        <v>231</v>
      </c>
      <c r="B48" s="263"/>
      <c r="C48" s="264"/>
      <c r="D48" s="264"/>
      <c r="E48" s="261"/>
      <c r="F48" s="261"/>
      <c r="G48" s="261"/>
      <c r="H48" s="258">
        <f>G48-F48</f>
        <v>0</v>
      </c>
      <c r="J48" s="265"/>
    </row>
    <row r="49" spans="1:10" ht="13.5" customHeight="1">
      <c r="A49" s="263" t="s">
        <v>230</v>
      </c>
      <c r="B49" s="263"/>
      <c r="C49" s="264"/>
      <c r="D49" s="264">
        <v>1</v>
      </c>
      <c r="E49" s="261"/>
      <c r="F49" s="261"/>
      <c r="G49" s="261"/>
      <c r="H49" s="258">
        <f>G49-F49</f>
        <v>0</v>
      </c>
      <c r="I49" s="258"/>
      <c r="J49" s="265"/>
    </row>
    <row r="50" spans="1:10" ht="13.5" customHeight="1">
      <c r="A50" s="263" t="s">
        <v>229</v>
      </c>
      <c r="B50" s="263"/>
      <c r="C50" s="264"/>
      <c r="D50" s="264"/>
      <c r="E50" s="261"/>
      <c r="F50" s="261"/>
      <c r="G50" s="261"/>
      <c r="H50" s="258">
        <f>G50-F50</f>
        <v>0</v>
      </c>
    </row>
    <row r="51" spans="1:10" ht="13.5" customHeight="1">
      <c r="A51" s="263" t="s">
        <v>228</v>
      </c>
      <c r="B51" s="263"/>
      <c r="C51" s="264"/>
      <c r="D51" s="264"/>
      <c r="E51" s="261">
        <v>28</v>
      </c>
      <c r="F51" s="261">
        <v>9</v>
      </c>
      <c r="G51" s="261">
        <v>16</v>
      </c>
      <c r="H51" s="258">
        <f>G51-F51</f>
        <v>7</v>
      </c>
    </row>
    <row r="52" spans="1:10">
      <c r="A52" s="263" t="s">
        <v>227</v>
      </c>
      <c r="B52" s="263"/>
      <c r="C52" s="262"/>
      <c r="D52" s="262"/>
      <c r="E52" s="262"/>
      <c r="F52" s="261"/>
      <c r="G52" s="261">
        <v>2</v>
      </c>
      <c r="H52" s="258">
        <f>G52-F52</f>
        <v>2</v>
      </c>
    </row>
    <row r="53" spans="1:10">
      <c r="A53" s="263" t="s">
        <v>226</v>
      </c>
      <c r="B53" s="263"/>
      <c r="C53" s="262"/>
      <c r="D53" s="262">
        <v>4</v>
      </c>
      <c r="E53" s="262">
        <v>3</v>
      </c>
      <c r="F53" s="261">
        <v>6</v>
      </c>
      <c r="G53" s="261">
        <v>20</v>
      </c>
      <c r="H53" s="258">
        <f>G53-F53</f>
        <v>14</v>
      </c>
    </row>
    <row r="54" spans="1:10">
      <c r="A54" s="263" t="s">
        <v>225</v>
      </c>
      <c r="B54" s="263"/>
      <c r="C54" s="262"/>
      <c r="D54" s="262"/>
      <c r="E54" s="262"/>
      <c r="F54" s="261">
        <v>1</v>
      </c>
      <c r="G54" s="261"/>
      <c r="H54" s="258">
        <f>G54-F54</f>
        <v>-1</v>
      </c>
    </row>
    <row r="55" spans="1:10">
      <c r="A55" s="263" t="s">
        <v>224</v>
      </c>
      <c r="B55" s="263"/>
      <c r="C55" s="262"/>
      <c r="D55" s="262"/>
      <c r="E55" s="262"/>
      <c r="F55" s="261"/>
      <c r="G55" s="261">
        <v>1</v>
      </c>
      <c r="H55" s="258">
        <f>G55-F55</f>
        <v>1</v>
      </c>
    </row>
    <row r="56" spans="1:10" ht="13.5" customHeight="1" thickBot="1">
      <c r="A56" s="260" t="s">
        <v>223</v>
      </c>
      <c r="B56" s="260"/>
      <c r="C56" s="259"/>
      <c r="D56" s="259"/>
      <c r="E56" s="259">
        <v>1</v>
      </c>
      <c r="F56" s="259"/>
      <c r="G56" s="259"/>
      <c r="H56" s="258">
        <f>G56-F56</f>
        <v>0</v>
      </c>
      <c r="I56" s="258"/>
      <c r="J56" s="258"/>
    </row>
    <row r="57" spans="1:10" ht="12.75" customHeight="1">
      <c r="A57" s="257"/>
      <c r="B57" s="257"/>
      <c r="C57" s="257"/>
      <c r="D57" s="257"/>
      <c r="E57" s="257"/>
      <c r="F57" s="257"/>
      <c r="G57" s="257"/>
      <c r="H57" s="257"/>
    </row>
    <row r="58" spans="1:10" ht="14.25" customHeight="1">
      <c r="A58" s="257"/>
      <c r="B58" s="257"/>
      <c r="C58" s="257"/>
      <c r="D58" s="257"/>
      <c r="E58" s="257"/>
      <c r="F58" s="257"/>
      <c r="G58" s="257"/>
      <c r="H58" s="257"/>
    </row>
    <row r="59" spans="1:10" ht="16.5" customHeight="1"/>
    <row r="60" spans="1:10" ht="22.5" customHeight="1">
      <c r="A60" s="256"/>
      <c r="B60" s="256"/>
      <c r="C60" s="256"/>
      <c r="D60" s="256"/>
      <c r="E60" s="256"/>
      <c r="F60" s="256"/>
      <c r="G60" s="256"/>
      <c r="H60" s="256"/>
    </row>
    <row r="61" spans="1:10" ht="7.5" customHeight="1"/>
    <row r="62" spans="1:10">
      <c r="C62" s="254" t="s">
        <v>222</v>
      </c>
      <c r="D62" s="254" t="s">
        <v>221</v>
      </c>
    </row>
    <row r="63" spans="1:10">
      <c r="B63" s="254">
        <v>2011</v>
      </c>
      <c r="C63" s="255">
        <f>C9</f>
        <v>2117</v>
      </c>
      <c r="D63" s="255">
        <f>C16</f>
        <v>577</v>
      </c>
    </row>
    <row r="64" spans="1:10">
      <c r="B64" s="254">
        <v>2012</v>
      </c>
      <c r="C64" s="255">
        <f>D9</f>
        <v>2173</v>
      </c>
      <c r="D64" s="255">
        <f>D16</f>
        <v>582</v>
      </c>
    </row>
    <row r="65" spans="2:4">
      <c r="B65" s="254">
        <v>2013</v>
      </c>
      <c r="C65" s="255">
        <f>E9</f>
        <v>2276</v>
      </c>
      <c r="D65" s="255">
        <f>E16</f>
        <v>541</v>
      </c>
    </row>
    <row r="66" spans="2:4">
      <c r="B66" s="254">
        <v>2014</v>
      </c>
      <c r="C66" s="255">
        <f>F9</f>
        <v>2234</v>
      </c>
      <c r="D66" s="255">
        <f>F16</f>
        <v>543</v>
      </c>
    </row>
    <row r="67" spans="2:4">
      <c r="B67" s="254">
        <v>2015</v>
      </c>
      <c r="C67" s="255">
        <f>G9</f>
        <v>2119</v>
      </c>
      <c r="D67" s="255">
        <f>G16</f>
        <v>521</v>
      </c>
    </row>
  </sheetData>
  <mergeCells count="50">
    <mergeCell ref="A9:B9"/>
    <mergeCell ref="A10:B10"/>
    <mergeCell ref="A11:B11"/>
    <mergeCell ref="A12:B12"/>
    <mergeCell ref="A24:B24"/>
    <mergeCell ref="A30:B30"/>
    <mergeCell ref="A14:H14"/>
    <mergeCell ref="A1:H1"/>
    <mergeCell ref="A2:B2"/>
    <mergeCell ref="A3:B4"/>
    <mergeCell ref="C3:G3"/>
    <mergeCell ref="H3:H4"/>
    <mergeCell ref="A6:H6"/>
    <mergeCell ref="A8:B8"/>
    <mergeCell ref="A25:B25"/>
    <mergeCell ref="A26:B26"/>
    <mergeCell ref="A27:B27"/>
    <mergeCell ref="A28:B28"/>
    <mergeCell ref="A29:B29"/>
    <mergeCell ref="A31:B31"/>
    <mergeCell ref="A43:B43"/>
    <mergeCell ref="A44:B44"/>
    <mergeCell ref="A45:B45"/>
    <mergeCell ref="A37:B37"/>
    <mergeCell ref="A32:B32"/>
    <mergeCell ref="A16:B16"/>
    <mergeCell ref="A19:H19"/>
    <mergeCell ref="A21:B21"/>
    <mergeCell ref="A22:B22"/>
    <mergeCell ref="A23:B23"/>
    <mergeCell ref="A55:B55"/>
    <mergeCell ref="A46:B46"/>
    <mergeCell ref="A33:B33"/>
    <mergeCell ref="A35:B35"/>
    <mergeCell ref="A36:B36"/>
    <mergeCell ref="A38:B38"/>
    <mergeCell ref="A39:B39"/>
    <mergeCell ref="A40:B40"/>
    <mergeCell ref="A41:B41"/>
    <mergeCell ref="A42:B42"/>
    <mergeCell ref="A56:B56"/>
    <mergeCell ref="A57:H58"/>
    <mergeCell ref="A47:B47"/>
    <mergeCell ref="A48:B48"/>
    <mergeCell ref="A49:B49"/>
    <mergeCell ref="A50:B50"/>
    <mergeCell ref="A51:B51"/>
    <mergeCell ref="A52:B52"/>
    <mergeCell ref="A53:B53"/>
    <mergeCell ref="A54:B54"/>
  </mergeCells>
  <printOptions horizontalCentered="1"/>
  <pageMargins left="0.7" right="0.16" top="0.47" bottom="0.11" header="0.46" footer="0.1"/>
  <pageSetup paperSize="9" scale="95" orientation="portrait" r:id="rId1"/>
  <headerFooter>
    <oddFooter>&amp;L&amp;"Arial Mon,Italic"Õ¿í àìûí ýð¿¿ë ìýíäèéí ìýäýýëýë&amp;R&amp;P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2"/>
  <sheetViews>
    <sheetView topLeftCell="A41" workbookViewId="0">
      <selection activeCell="S5" sqref="S5"/>
    </sheetView>
  </sheetViews>
  <sheetFormatPr defaultRowHeight="12.75"/>
  <cols>
    <col min="1" max="1" width="3" style="280" customWidth="1"/>
    <col min="2" max="2" width="29.5703125" style="280" customWidth="1"/>
    <col min="3" max="3" width="9.5703125" style="280" hidden="1" customWidth="1"/>
    <col min="4" max="8" width="8.85546875" style="280" customWidth="1"/>
    <col min="9" max="9" width="9.5703125" style="280" customWidth="1"/>
    <col min="10" max="258" width="9.140625" style="280"/>
    <col min="259" max="259" width="29.5703125" style="280" customWidth="1"/>
    <col min="260" max="260" width="9.5703125" style="280" customWidth="1"/>
    <col min="261" max="264" width="9.140625" style="280"/>
    <col min="265" max="265" width="11.140625" style="280" customWidth="1"/>
    <col min="266" max="514" width="9.140625" style="280"/>
    <col min="515" max="515" width="29.5703125" style="280" customWidth="1"/>
    <col min="516" max="516" width="9.5703125" style="280" customWidth="1"/>
    <col min="517" max="520" width="9.140625" style="280"/>
    <col min="521" max="521" width="11.140625" style="280" customWidth="1"/>
    <col min="522" max="770" width="9.140625" style="280"/>
    <col min="771" max="771" width="29.5703125" style="280" customWidth="1"/>
    <col min="772" max="772" width="9.5703125" style="280" customWidth="1"/>
    <col min="773" max="776" width="9.140625" style="280"/>
    <col min="777" max="777" width="11.140625" style="280" customWidth="1"/>
    <col min="778" max="1026" width="9.140625" style="280"/>
    <col min="1027" max="1027" width="29.5703125" style="280" customWidth="1"/>
    <col min="1028" max="1028" width="9.5703125" style="280" customWidth="1"/>
    <col min="1029" max="1032" width="9.140625" style="280"/>
    <col min="1033" max="1033" width="11.140625" style="280" customWidth="1"/>
    <col min="1034" max="1282" width="9.140625" style="280"/>
    <col min="1283" max="1283" width="29.5703125" style="280" customWidth="1"/>
    <col min="1284" max="1284" width="9.5703125" style="280" customWidth="1"/>
    <col min="1285" max="1288" width="9.140625" style="280"/>
    <col min="1289" max="1289" width="11.140625" style="280" customWidth="1"/>
    <col min="1290" max="1538" width="9.140625" style="280"/>
    <col min="1539" max="1539" width="29.5703125" style="280" customWidth="1"/>
    <col min="1540" max="1540" width="9.5703125" style="280" customWidth="1"/>
    <col min="1541" max="1544" width="9.140625" style="280"/>
    <col min="1545" max="1545" width="11.140625" style="280" customWidth="1"/>
    <col min="1546" max="1794" width="9.140625" style="280"/>
    <col min="1795" max="1795" width="29.5703125" style="280" customWidth="1"/>
    <col min="1796" max="1796" width="9.5703125" style="280" customWidth="1"/>
    <col min="1797" max="1800" width="9.140625" style="280"/>
    <col min="1801" max="1801" width="11.140625" style="280" customWidth="1"/>
    <col min="1802" max="2050" width="9.140625" style="280"/>
    <col min="2051" max="2051" width="29.5703125" style="280" customWidth="1"/>
    <col min="2052" max="2052" width="9.5703125" style="280" customWidth="1"/>
    <col min="2053" max="2056" width="9.140625" style="280"/>
    <col min="2057" max="2057" width="11.140625" style="280" customWidth="1"/>
    <col min="2058" max="2306" width="9.140625" style="280"/>
    <col min="2307" max="2307" width="29.5703125" style="280" customWidth="1"/>
    <col min="2308" max="2308" width="9.5703125" style="280" customWidth="1"/>
    <col min="2309" max="2312" width="9.140625" style="280"/>
    <col min="2313" max="2313" width="11.140625" style="280" customWidth="1"/>
    <col min="2314" max="2562" width="9.140625" style="280"/>
    <col min="2563" max="2563" width="29.5703125" style="280" customWidth="1"/>
    <col min="2564" max="2564" width="9.5703125" style="280" customWidth="1"/>
    <col min="2565" max="2568" width="9.140625" style="280"/>
    <col min="2569" max="2569" width="11.140625" style="280" customWidth="1"/>
    <col min="2570" max="2818" width="9.140625" style="280"/>
    <col min="2819" max="2819" width="29.5703125" style="280" customWidth="1"/>
    <col min="2820" max="2820" width="9.5703125" style="280" customWidth="1"/>
    <col min="2821" max="2824" width="9.140625" style="280"/>
    <col min="2825" max="2825" width="11.140625" style="280" customWidth="1"/>
    <col min="2826" max="3074" width="9.140625" style="280"/>
    <col min="3075" max="3075" width="29.5703125" style="280" customWidth="1"/>
    <col min="3076" max="3076" width="9.5703125" style="280" customWidth="1"/>
    <col min="3077" max="3080" width="9.140625" style="280"/>
    <col min="3081" max="3081" width="11.140625" style="280" customWidth="1"/>
    <col min="3082" max="3330" width="9.140625" style="280"/>
    <col min="3331" max="3331" width="29.5703125" style="280" customWidth="1"/>
    <col min="3332" max="3332" width="9.5703125" style="280" customWidth="1"/>
    <col min="3333" max="3336" width="9.140625" style="280"/>
    <col min="3337" max="3337" width="11.140625" style="280" customWidth="1"/>
    <col min="3338" max="3586" width="9.140625" style="280"/>
    <col min="3587" max="3587" width="29.5703125" style="280" customWidth="1"/>
    <col min="3588" max="3588" width="9.5703125" style="280" customWidth="1"/>
    <col min="3589" max="3592" width="9.140625" style="280"/>
    <col min="3593" max="3593" width="11.140625" style="280" customWidth="1"/>
    <col min="3594" max="3842" width="9.140625" style="280"/>
    <col min="3843" max="3843" width="29.5703125" style="280" customWidth="1"/>
    <col min="3844" max="3844" width="9.5703125" style="280" customWidth="1"/>
    <col min="3845" max="3848" width="9.140625" style="280"/>
    <col min="3849" max="3849" width="11.140625" style="280" customWidth="1"/>
    <col min="3850" max="4098" width="9.140625" style="280"/>
    <col min="4099" max="4099" width="29.5703125" style="280" customWidth="1"/>
    <col min="4100" max="4100" width="9.5703125" style="280" customWidth="1"/>
    <col min="4101" max="4104" width="9.140625" style="280"/>
    <col min="4105" max="4105" width="11.140625" style="280" customWidth="1"/>
    <col min="4106" max="4354" width="9.140625" style="280"/>
    <col min="4355" max="4355" width="29.5703125" style="280" customWidth="1"/>
    <col min="4356" max="4356" width="9.5703125" style="280" customWidth="1"/>
    <col min="4357" max="4360" width="9.140625" style="280"/>
    <col min="4361" max="4361" width="11.140625" style="280" customWidth="1"/>
    <col min="4362" max="4610" width="9.140625" style="280"/>
    <col min="4611" max="4611" width="29.5703125" style="280" customWidth="1"/>
    <col min="4612" max="4612" width="9.5703125" style="280" customWidth="1"/>
    <col min="4613" max="4616" width="9.140625" style="280"/>
    <col min="4617" max="4617" width="11.140625" style="280" customWidth="1"/>
    <col min="4618" max="4866" width="9.140625" style="280"/>
    <col min="4867" max="4867" width="29.5703125" style="280" customWidth="1"/>
    <col min="4868" max="4868" width="9.5703125" style="280" customWidth="1"/>
    <col min="4869" max="4872" width="9.140625" style="280"/>
    <col min="4873" max="4873" width="11.140625" style="280" customWidth="1"/>
    <col min="4874" max="5122" width="9.140625" style="280"/>
    <col min="5123" max="5123" width="29.5703125" style="280" customWidth="1"/>
    <col min="5124" max="5124" width="9.5703125" style="280" customWidth="1"/>
    <col min="5125" max="5128" width="9.140625" style="280"/>
    <col min="5129" max="5129" width="11.140625" style="280" customWidth="1"/>
    <col min="5130" max="5378" width="9.140625" style="280"/>
    <col min="5379" max="5379" width="29.5703125" style="280" customWidth="1"/>
    <col min="5380" max="5380" width="9.5703125" style="280" customWidth="1"/>
    <col min="5381" max="5384" width="9.140625" style="280"/>
    <col min="5385" max="5385" width="11.140625" style="280" customWidth="1"/>
    <col min="5386" max="5634" width="9.140625" style="280"/>
    <col min="5635" max="5635" width="29.5703125" style="280" customWidth="1"/>
    <col min="5636" max="5636" width="9.5703125" style="280" customWidth="1"/>
    <col min="5637" max="5640" width="9.140625" style="280"/>
    <col min="5641" max="5641" width="11.140625" style="280" customWidth="1"/>
    <col min="5642" max="5890" width="9.140625" style="280"/>
    <col min="5891" max="5891" width="29.5703125" style="280" customWidth="1"/>
    <col min="5892" max="5892" width="9.5703125" style="280" customWidth="1"/>
    <col min="5893" max="5896" width="9.140625" style="280"/>
    <col min="5897" max="5897" width="11.140625" style="280" customWidth="1"/>
    <col min="5898" max="6146" width="9.140625" style="280"/>
    <col min="6147" max="6147" width="29.5703125" style="280" customWidth="1"/>
    <col min="6148" max="6148" width="9.5703125" style="280" customWidth="1"/>
    <col min="6149" max="6152" width="9.140625" style="280"/>
    <col min="6153" max="6153" width="11.140625" style="280" customWidth="1"/>
    <col min="6154" max="6402" width="9.140625" style="280"/>
    <col min="6403" max="6403" width="29.5703125" style="280" customWidth="1"/>
    <col min="6404" max="6404" width="9.5703125" style="280" customWidth="1"/>
    <col min="6405" max="6408" width="9.140625" style="280"/>
    <col min="6409" max="6409" width="11.140625" style="280" customWidth="1"/>
    <col min="6410" max="6658" width="9.140625" style="280"/>
    <col min="6659" max="6659" width="29.5703125" style="280" customWidth="1"/>
    <col min="6660" max="6660" width="9.5703125" style="280" customWidth="1"/>
    <col min="6661" max="6664" width="9.140625" style="280"/>
    <col min="6665" max="6665" width="11.140625" style="280" customWidth="1"/>
    <col min="6666" max="6914" width="9.140625" style="280"/>
    <col min="6915" max="6915" width="29.5703125" style="280" customWidth="1"/>
    <col min="6916" max="6916" width="9.5703125" style="280" customWidth="1"/>
    <col min="6917" max="6920" width="9.140625" style="280"/>
    <col min="6921" max="6921" width="11.140625" style="280" customWidth="1"/>
    <col min="6922" max="7170" width="9.140625" style="280"/>
    <col min="7171" max="7171" width="29.5703125" style="280" customWidth="1"/>
    <col min="7172" max="7172" width="9.5703125" style="280" customWidth="1"/>
    <col min="7173" max="7176" width="9.140625" style="280"/>
    <col min="7177" max="7177" width="11.140625" style="280" customWidth="1"/>
    <col min="7178" max="7426" width="9.140625" style="280"/>
    <col min="7427" max="7427" width="29.5703125" style="280" customWidth="1"/>
    <col min="7428" max="7428" width="9.5703125" style="280" customWidth="1"/>
    <col min="7429" max="7432" width="9.140625" style="280"/>
    <col min="7433" max="7433" width="11.140625" style="280" customWidth="1"/>
    <col min="7434" max="7682" width="9.140625" style="280"/>
    <col min="7683" max="7683" width="29.5703125" style="280" customWidth="1"/>
    <col min="7684" max="7684" width="9.5703125" style="280" customWidth="1"/>
    <col min="7685" max="7688" width="9.140625" style="280"/>
    <col min="7689" max="7689" width="11.140625" style="280" customWidth="1"/>
    <col min="7690" max="7938" width="9.140625" style="280"/>
    <col min="7939" max="7939" width="29.5703125" style="280" customWidth="1"/>
    <col min="7940" max="7940" width="9.5703125" style="280" customWidth="1"/>
    <col min="7941" max="7944" width="9.140625" style="280"/>
    <col min="7945" max="7945" width="11.140625" style="280" customWidth="1"/>
    <col min="7946" max="8194" width="9.140625" style="280"/>
    <col min="8195" max="8195" width="29.5703125" style="280" customWidth="1"/>
    <col min="8196" max="8196" width="9.5703125" style="280" customWidth="1"/>
    <col min="8197" max="8200" width="9.140625" style="280"/>
    <col min="8201" max="8201" width="11.140625" style="280" customWidth="1"/>
    <col min="8202" max="8450" width="9.140625" style="280"/>
    <col min="8451" max="8451" width="29.5703125" style="280" customWidth="1"/>
    <col min="8452" max="8452" width="9.5703125" style="280" customWidth="1"/>
    <col min="8453" max="8456" width="9.140625" style="280"/>
    <col min="8457" max="8457" width="11.140625" style="280" customWidth="1"/>
    <col min="8458" max="8706" width="9.140625" style="280"/>
    <col min="8707" max="8707" width="29.5703125" style="280" customWidth="1"/>
    <col min="8708" max="8708" width="9.5703125" style="280" customWidth="1"/>
    <col min="8709" max="8712" width="9.140625" style="280"/>
    <col min="8713" max="8713" width="11.140625" style="280" customWidth="1"/>
    <col min="8714" max="8962" width="9.140625" style="280"/>
    <col min="8963" max="8963" width="29.5703125" style="280" customWidth="1"/>
    <col min="8964" max="8964" width="9.5703125" style="280" customWidth="1"/>
    <col min="8965" max="8968" width="9.140625" style="280"/>
    <col min="8969" max="8969" width="11.140625" style="280" customWidth="1"/>
    <col min="8970" max="9218" width="9.140625" style="280"/>
    <col min="9219" max="9219" width="29.5703125" style="280" customWidth="1"/>
    <col min="9220" max="9220" width="9.5703125" style="280" customWidth="1"/>
    <col min="9221" max="9224" width="9.140625" style="280"/>
    <col min="9225" max="9225" width="11.140625" style="280" customWidth="1"/>
    <col min="9226" max="9474" width="9.140625" style="280"/>
    <col min="9475" max="9475" width="29.5703125" style="280" customWidth="1"/>
    <col min="9476" max="9476" width="9.5703125" style="280" customWidth="1"/>
    <col min="9477" max="9480" width="9.140625" style="280"/>
    <col min="9481" max="9481" width="11.140625" style="280" customWidth="1"/>
    <col min="9482" max="9730" width="9.140625" style="280"/>
    <col min="9731" max="9731" width="29.5703125" style="280" customWidth="1"/>
    <col min="9732" max="9732" width="9.5703125" style="280" customWidth="1"/>
    <col min="9733" max="9736" width="9.140625" style="280"/>
    <col min="9737" max="9737" width="11.140625" style="280" customWidth="1"/>
    <col min="9738" max="9986" width="9.140625" style="280"/>
    <col min="9987" max="9987" width="29.5703125" style="280" customWidth="1"/>
    <col min="9988" max="9988" width="9.5703125" style="280" customWidth="1"/>
    <col min="9989" max="9992" width="9.140625" style="280"/>
    <col min="9993" max="9993" width="11.140625" style="280" customWidth="1"/>
    <col min="9994" max="10242" width="9.140625" style="280"/>
    <col min="10243" max="10243" width="29.5703125" style="280" customWidth="1"/>
    <col min="10244" max="10244" width="9.5703125" style="280" customWidth="1"/>
    <col min="10245" max="10248" width="9.140625" style="280"/>
    <col min="10249" max="10249" width="11.140625" style="280" customWidth="1"/>
    <col min="10250" max="10498" width="9.140625" style="280"/>
    <col min="10499" max="10499" width="29.5703125" style="280" customWidth="1"/>
    <col min="10500" max="10500" width="9.5703125" style="280" customWidth="1"/>
    <col min="10501" max="10504" width="9.140625" style="280"/>
    <col min="10505" max="10505" width="11.140625" style="280" customWidth="1"/>
    <col min="10506" max="10754" width="9.140625" style="280"/>
    <col min="10755" max="10755" width="29.5703125" style="280" customWidth="1"/>
    <col min="10756" max="10756" width="9.5703125" style="280" customWidth="1"/>
    <col min="10757" max="10760" width="9.140625" style="280"/>
    <col min="10761" max="10761" width="11.140625" style="280" customWidth="1"/>
    <col min="10762" max="11010" width="9.140625" style="280"/>
    <col min="11011" max="11011" width="29.5703125" style="280" customWidth="1"/>
    <col min="11012" max="11012" width="9.5703125" style="280" customWidth="1"/>
    <col min="11013" max="11016" width="9.140625" style="280"/>
    <col min="11017" max="11017" width="11.140625" style="280" customWidth="1"/>
    <col min="11018" max="11266" width="9.140625" style="280"/>
    <col min="11267" max="11267" width="29.5703125" style="280" customWidth="1"/>
    <col min="11268" max="11268" width="9.5703125" style="280" customWidth="1"/>
    <col min="11269" max="11272" width="9.140625" style="280"/>
    <col min="11273" max="11273" width="11.140625" style="280" customWidth="1"/>
    <col min="11274" max="11522" width="9.140625" style="280"/>
    <col min="11523" max="11523" width="29.5703125" style="280" customWidth="1"/>
    <col min="11524" max="11524" width="9.5703125" style="280" customWidth="1"/>
    <col min="11525" max="11528" width="9.140625" style="280"/>
    <col min="11529" max="11529" width="11.140625" style="280" customWidth="1"/>
    <col min="11530" max="11778" width="9.140625" style="280"/>
    <col min="11779" max="11779" width="29.5703125" style="280" customWidth="1"/>
    <col min="11780" max="11780" width="9.5703125" style="280" customWidth="1"/>
    <col min="11781" max="11784" width="9.140625" style="280"/>
    <col min="11785" max="11785" width="11.140625" style="280" customWidth="1"/>
    <col min="11786" max="12034" width="9.140625" style="280"/>
    <col min="12035" max="12035" width="29.5703125" style="280" customWidth="1"/>
    <col min="12036" max="12036" width="9.5703125" style="280" customWidth="1"/>
    <col min="12037" max="12040" width="9.140625" style="280"/>
    <col min="12041" max="12041" width="11.140625" style="280" customWidth="1"/>
    <col min="12042" max="12290" width="9.140625" style="280"/>
    <col min="12291" max="12291" width="29.5703125" style="280" customWidth="1"/>
    <col min="12292" max="12292" width="9.5703125" style="280" customWidth="1"/>
    <col min="12293" max="12296" width="9.140625" style="280"/>
    <col min="12297" max="12297" width="11.140625" style="280" customWidth="1"/>
    <col min="12298" max="12546" width="9.140625" style="280"/>
    <col min="12547" max="12547" width="29.5703125" style="280" customWidth="1"/>
    <col min="12548" max="12548" width="9.5703125" style="280" customWidth="1"/>
    <col min="12549" max="12552" width="9.140625" style="280"/>
    <col min="12553" max="12553" width="11.140625" style="280" customWidth="1"/>
    <col min="12554" max="12802" width="9.140625" style="280"/>
    <col min="12803" max="12803" width="29.5703125" style="280" customWidth="1"/>
    <col min="12804" max="12804" width="9.5703125" style="280" customWidth="1"/>
    <col min="12805" max="12808" width="9.140625" style="280"/>
    <col min="12809" max="12809" width="11.140625" style="280" customWidth="1"/>
    <col min="12810" max="13058" width="9.140625" style="280"/>
    <col min="13059" max="13059" width="29.5703125" style="280" customWidth="1"/>
    <col min="13060" max="13060" width="9.5703125" style="280" customWidth="1"/>
    <col min="13061" max="13064" width="9.140625" style="280"/>
    <col min="13065" max="13065" width="11.140625" style="280" customWidth="1"/>
    <col min="13066" max="13314" width="9.140625" style="280"/>
    <col min="13315" max="13315" width="29.5703125" style="280" customWidth="1"/>
    <col min="13316" max="13316" width="9.5703125" style="280" customWidth="1"/>
    <col min="13317" max="13320" width="9.140625" style="280"/>
    <col min="13321" max="13321" width="11.140625" style="280" customWidth="1"/>
    <col min="13322" max="13570" width="9.140625" style="280"/>
    <col min="13571" max="13571" width="29.5703125" style="280" customWidth="1"/>
    <col min="13572" max="13572" width="9.5703125" style="280" customWidth="1"/>
    <col min="13573" max="13576" width="9.140625" style="280"/>
    <col min="13577" max="13577" width="11.140625" style="280" customWidth="1"/>
    <col min="13578" max="13826" width="9.140625" style="280"/>
    <col min="13827" max="13827" width="29.5703125" style="280" customWidth="1"/>
    <col min="13828" max="13828" width="9.5703125" style="280" customWidth="1"/>
    <col min="13829" max="13832" width="9.140625" style="280"/>
    <col min="13833" max="13833" width="11.140625" style="280" customWidth="1"/>
    <col min="13834" max="14082" width="9.140625" style="280"/>
    <col min="14083" max="14083" width="29.5703125" style="280" customWidth="1"/>
    <col min="14084" max="14084" width="9.5703125" style="280" customWidth="1"/>
    <col min="14085" max="14088" width="9.140625" style="280"/>
    <col min="14089" max="14089" width="11.140625" style="280" customWidth="1"/>
    <col min="14090" max="14338" width="9.140625" style="280"/>
    <col min="14339" max="14339" width="29.5703125" style="280" customWidth="1"/>
    <col min="14340" max="14340" width="9.5703125" style="280" customWidth="1"/>
    <col min="14341" max="14344" width="9.140625" style="280"/>
    <col min="14345" max="14345" width="11.140625" style="280" customWidth="1"/>
    <col min="14346" max="14594" width="9.140625" style="280"/>
    <col min="14595" max="14595" width="29.5703125" style="280" customWidth="1"/>
    <col min="14596" max="14596" width="9.5703125" style="280" customWidth="1"/>
    <col min="14597" max="14600" width="9.140625" style="280"/>
    <col min="14601" max="14601" width="11.140625" style="280" customWidth="1"/>
    <col min="14602" max="14850" width="9.140625" style="280"/>
    <col min="14851" max="14851" width="29.5703125" style="280" customWidth="1"/>
    <col min="14852" max="14852" width="9.5703125" style="280" customWidth="1"/>
    <col min="14853" max="14856" width="9.140625" style="280"/>
    <col min="14857" max="14857" width="11.140625" style="280" customWidth="1"/>
    <col min="14858" max="15106" width="9.140625" style="280"/>
    <col min="15107" max="15107" width="29.5703125" style="280" customWidth="1"/>
    <col min="15108" max="15108" width="9.5703125" style="280" customWidth="1"/>
    <col min="15109" max="15112" width="9.140625" style="280"/>
    <col min="15113" max="15113" width="11.140625" style="280" customWidth="1"/>
    <col min="15114" max="15362" width="9.140625" style="280"/>
    <col min="15363" max="15363" width="29.5703125" style="280" customWidth="1"/>
    <col min="15364" max="15364" width="9.5703125" style="280" customWidth="1"/>
    <col min="15365" max="15368" width="9.140625" style="280"/>
    <col min="15369" max="15369" width="11.140625" style="280" customWidth="1"/>
    <col min="15370" max="15618" width="9.140625" style="280"/>
    <col min="15619" max="15619" width="29.5703125" style="280" customWidth="1"/>
    <col min="15620" max="15620" width="9.5703125" style="280" customWidth="1"/>
    <col min="15621" max="15624" width="9.140625" style="280"/>
    <col min="15625" max="15625" width="11.140625" style="280" customWidth="1"/>
    <col min="15626" max="15874" width="9.140625" style="280"/>
    <col min="15875" max="15875" width="29.5703125" style="280" customWidth="1"/>
    <col min="15876" max="15876" width="9.5703125" style="280" customWidth="1"/>
    <col min="15877" max="15880" width="9.140625" style="280"/>
    <col min="15881" max="15881" width="11.140625" style="280" customWidth="1"/>
    <col min="15882" max="16130" width="9.140625" style="280"/>
    <col min="16131" max="16131" width="29.5703125" style="280" customWidth="1"/>
    <col min="16132" max="16132" width="9.5703125" style="280" customWidth="1"/>
    <col min="16133" max="16136" width="9.140625" style="280"/>
    <col min="16137" max="16137" width="11.140625" style="280" customWidth="1"/>
    <col min="16138" max="16384" width="9.140625" style="280"/>
  </cols>
  <sheetData>
    <row r="1" spans="2:16">
      <c r="B1" s="298" t="s">
        <v>305</v>
      </c>
      <c r="C1" s="298"/>
      <c r="D1" s="298"/>
      <c r="E1" s="298"/>
      <c r="F1" s="298"/>
      <c r="G1" s="298"/>
      <c r="H1" s="298"/>
      <c r="I1" s="298"/>
    </row>
    <row r="2" spans="2:16">
      <c r="B2" s="297"/>
      <c r="C2" s="297"/>
      <c r="D2" s="297"/>
      <c r="E2" s="297"/>
      <c r="F2" s="297"/>
      <c r="G2" s="297"/>
      <c r="H2" s="297"/>
      <c r="I2" s="297"/>
    </row>
    <row r="3" spans="2:16" ht="13.5" thickBot="1">
      <c r="B3" s="297"/>
      <c r="C3" s="297"/>
      <c r="D3" s="297"/>
      <c r="E3" s="297"/>
      <c r="F3" s="297"/>
      <c r="G3" s="297"/>
      <c r="H3" s="297"/>
      <c r="I3" s="296"/>
    </row>
    <row r="4" spans="2:16" ht="16.5" customHeight="1" thickTop="1" thickBot="1">
      <c r="B4" s="295" t="s">
        <v>274</v>
      </c>
      <c r="C4" s="294" t="s">
        <v>273</v>
      </c>
      <c r="D4" s="294"/>
      <c r="E4" s="294"/>
      <c r="F4" s="294"/>
      <c r="G4" s="294"/>
      <c r="H4" s="294"/>
      <c r="I4" s="276" t="s">
        <v>304</v>
      </c>
    </row>
    <row r="5" spans="2:16" ht="21" customHeight="1" thickBot="1">
      <c r="B5" s="274"/>
      <c r="C5" s="293">
        <v>2004</v>
      </c>
      <c r="D5" s="293">
        <v>2011</v>
      </c>
      <c r="E5" s="293">
        <v>2012</v>
      </c>
      <c r="F5" s="293">
        <v>2013</v>
      </c>
      <c r="G5" s="293">
        <v>2014</v>
      </c>
      <c r="H5" s="293">
        <v>2015</v>
      </c>
      <c r="I5" s="274"/>
    </row>
    <row r="6" spans="2:16">
      <c r="B6" s="292"/>
      <c r="C6" s="292"/>
      <c r="D6" s="292"/>
      <c r="E6" s="292"/>
      <c r="F6" s="292"/>
      <c r="G6" s="292"/>
      <c r="H6" s="292"/>
      <c r="I6" s="292"/>
    </row>
    <row r="7" spans="2:16">
      <c r="B7" s="290" t="s">
        <v>303</v>
      </c>
      <c r="C7" s="289">
        <v>833</v>
      </c>
      <c r="D7" s="288">
        <v>326</v>
      </c>
      <c r="E7" s="288">
        <v>358</v>
      </c>
      <c r="F7" s="288">
        <v>372</v>
      </c>
      <c r="G7" s="288">
        <v>467</v>
      </c>
      <c r="H7" s="288">
        <v>530</v>
      </c>
      <c r="I7" s="288">
        <f>H7-G7</f>
        <v>63</v>
      </c>
    </row>
    <row r="8" spans="2:16">
      <c r="B8" s="290" t="s">
        <v>280</v>
      </c>
      <c r="C8" s="289">
        <v>669</v>
      </c>
      <c r="D8" s="288">
        <v>371</v>
      </c>
      <c r="E8" s="288">
        <v>323</v>
      </c>
      <c r="F8" s="288">
        <v>310</v>
      </c>
      <c r="G8" s="288">
        <v>403</v>
      </c>
      <c r="H8" s="288">
        <v>489</v>
      </c>
      <c r="I8" s="288">
        <f>H8-G8</f>
        <v>86</v>
      </c>
    </row>
    <row r="9" spans="2:16">
      <c r="B9" s="290" t="s">
        <v>302</v>
      </c>
      <c r="C9" s="289">
        <v>10</v>
      </c>
      <c r="D9" s="288">
        <v>7</v>
      </c>
      <c r="E9" s="288">
        <v>10</v>
      </c>
      <c r="F9" s="288">
        <v>5</v>
      </c>
      <c r="G9" s="288">
        <v>5</v>
      </c>
      <c r="H9" s="288">
        <v>5</v>
      </c>
      <c r="I9" s="288">
        <f>H9-G9</f>
        <v>0</v>
      </c>
    </row>
    <row r="10" spans="2:16">
      <c r="B10" s="290" t="s">
        <v>301</v>
      </c>
      <c r="C10" s="289">
        <v>26</v>
      </c>
      <c r="D10" s="288">
        <v>16</v>
      </c>
      <c r="E10" s="288">
        <v>9</v>
      </c>
      <c r="F10" s="288">
        <v>6</v>
      </c>
      <c r="G10" s="288">
        <v>9</v>
      </c>
      <c r="H10" s="288">
        <v>6</v>
      </c>
      <c r="I10" s="288">
        <f>H10-G10</f>
        <v>-3</v>
      </c>
    </row>
    <row r="11" spans="2:16">
      <c r="B11" s="290" t="s">
        <v>300</v>
      </c>
      <c r="C11" s="289">
        <v>173</v>
      </c>
      <c r="D11" s="288">
        <v>86</v>
      </c>
      <c r="E11" s="288">
        <v>108</v>
      </c>
      <c r="F11" s="288">
        <v>112</v>
      </c>
      <c r="G11" s="288">
        <v>133</v>
      </c>
      <c r="H11" s="288">
        <v>150</v>
      </c>
      <c r="I11" s="288">
        <f>H11-G11</f>
        <v>17</v>
      </c>
      <c r="O11" s="280" t="s">
        <v>299</v>
      </c>
      <c r="P11" s="280" t="s">
        <v>298</v>
      </c>
    </row>
    <row r="12" spans="2:16">
      <c r="B12" s="290" t="s">
        <v>297</v>
      </c>
      <c r="C12" s="289">
        <v>16</v>
      </c>
      <c r="D12" s="288">
        <v>5</v>
      </c>
      <c r="E12" s="288">
        <v>4</v>
      </c>
      <c r="F12" s="288">
        <v>7</v>
      </c>
      <c r="G12" s="288">
        <v>4</v>
      </c>
      <c r="H12" s="288">
        <v>7</v>
      </c>
      <c r="I12" s="288">
        <f>H12-G12</f>
        <v>3</v>
      </c>
      <c r="N12" s="280">
        <v>2011</v>
      </c>
      <c r="O12" s="280">
        <v>19</v>
      </c>
      <c r="P12" s="280">
        <v>108</v>
      </c>
    </row>
    <row r="13" spans="2:16">
      <c r="B13" s="290" t="s">
        <v>296</v>
      </c>
      <c r="C13" s="289">
        <v>13</v>
      </c>
      <c r="D13" s="288">
        <v>18</v>
      </c>
      <c r="E13" s="288">
        <v>3</v>
      </c>
      <c r="F13" s="288">
        <v>8</v>
      </c>
      <c r="G13" s="288">
        <v>9</v>
      </c>
      <c r="H13" s="288">
        <v>2</v>
      </c>
      <c r="I13" s="288">
        <f>H13-G13</f>
        <v>-7</v>
      </c>
      <c r="N13" s="280">
        <v>2012</v>
      </c>
      <c r="O13" s="280">
        <v>32</v>
      </c>
      <c r="P13" s="280">
        <v>118</v>
      </c>
    </row>
    <row r="14" spans="2:16">
      <c r="B14" s="290" t="s">
        <v>295</v>
      </c>
      <c r="C14" s="289">
        <v>20</v>
      </c>
      <c r="D14" s="288">
        <v>22</v>
      </c>
      <c r="E14" s="288">
        <v>40</v>
      </c>
      <c r="F14" s="288">
        <v>21</v>
      </c>
      <c r="G14" s="288">
        <v>31</v>
      </c>
      <c r="H14" s="288">
        <v>34</v>
      </c>
      <c r="I14" s="288">
        <f>H14-G14</f>
        <v>3</v>
      </c>
      <c r="N14" s="280">
        <v>2013</v>
      </c>
      <c r="O14" s="280">
        <v>16</v>
      </c>
      <c r="P14" s="280">
        <v>117</v>
      </c>
    </row>
    <row r="15" spans="2:16">
      <c r="B15" s="290" t="s">
        <v>294</v>
      </c>
      <c r="C15" s="289">
        <v>5</v>
      </c>
      <c r="D15" s="288">
        <v>1</v>
      </c>
      <c r="E15" s="288">
        <v>1</v>
      </c>
      <c r="F15" s="288"/>
      <c r="G15" s="288"/>
      <c r="H15" s="288"/>
      <c r="I15" s="288">
        <f>H15-G15</f>
        <v>0</v>
      </c>
      <c r="N15" s="280">
        <v>2014</v>
      </c>
      <c r="O15" s="280">
        <v>34</v>
      </c>
      <c r="P15" s="280">
        <v>158</v>
      </c>
    </row>
    <row r="16" spans="2:16">
      <c r="B16" s="290" t="s">
        <v>293</v>
      </c>
      <c r="C16" s="289">
        <v>489</v>
      </c>
      <c r="D16" s="288">
        <v>113</v>
      </c>
      <c r="E16" s="288">
        <v>109</v>
      </c>
      <c r="F16" s="288">
        <v>134</v>
      </c>
      <c r="G16" s="288">
        <v>201</v>
      </c>
      <c r="H16" s="288">
        <v>242</v>
      </c>
      <c r="I16" s="288">
        <f>H16-G16</f>
        <v>41</v>
      </c>
      <c r="N16" s="280">
        <v>2015</v>
      </c>
      <c r="O16" s="280">
        <v>34</v>
      </c>
      <c r="P16" s="280">
        <v>166</v>
      </c>
    </row>
    <row r="17" spans="2:9">
      <c r="B17" s="290" t="s">
        <v>292</v>
      </c>
      <c r="C17" s="289">
        <v>309</v>
      </c>
      <c r="D17" s="288">
        <v>42</v>
      </c>
      <c r="E17" s="288">
        <v>39</v>
      </c>
      <c r="F17" s="288">
        <v>39</v>
      </c>
      <c r="G17" s="288">
        <v>57</v>
      </c>
      <c r="H17" s="288">
        <v>100</v>
      </c>
      <c r="I17" s="288">
        <f>H17-G17</f>
        <v>43</v>
      </c>
    </row>
    <row r="18" spans="2:9">
      <c r="B18" s="290" t="s">
        <v>291</v>
      </c>
      <c r="C18" s="289">
        <v>180</v>
      </c>
      <c r="D18" s="288">
        <v>46</v>
      </c>
      <c r="E18" s="288">
        <v>68</v>
      </c>
      <c r="F18" s="288">
        <v>95</v>
      </c>
      <c r="G18" s="288">
        <v>122</v>
      </c>
      <c r="H18" s="288">
        <v>97</v>
      </c>
      <c r="I18" s="288">
        <f>H18-G18</f>
        <v>-25</v>
      </c>
    </row>
    <row r="19" spans="2:9">
      <c r="B19" s="290" t="s">
        <v>290</v>
      </c>
      <c r="C19" s="289">
        <v>25</v>
      </c>
      <c r="D19" s="288"/>
      <c r="E19" s="288">
        <v>20</v>
      </c>
      <c r="F19" s="288">
        <v>17</v>
      </c>
      <c r="G19" s="288">
        <v>15</v>
      </c>
      <c r="H19" s="288">
        <v>9</v>
      </c>
      <c r="I19" s="288">
        <f>H19-G19</f>
        <v>-6</v>
      </c>
    </row>
    <row r="20" spans="2:9">
      <c r="B20" s="290" t="s">
        <v>289</v>
      </c>
      <c r="C20" s="289">
        <v>81</v>
      </c>
      <c r="D20" s="288">
        <v>90</v>
      </c>
      <c r="E20" s="288">
        <v>92</v>
      </c>
      <c r="F20" s="261">
        <v>15</v>
      </c>
      <c r="G20" s="288">
        <v>1</v>
      </c>
      <c r="H20" s="288">
        <v>0</v>
      </c>
      <c r="I20" s="288">
        <f>H20-G20</f>
        <v>-1</v>
      </c>
    </row>
    <row r="21" spans="2:9">
      <c r="B21" s="290" t="s">
        <v>288</v>
      </c>
      <c r="C21" s="289">
        <v>154</v>
      </c>
      <c r="D21" s="288">
        <v>130</v>
      </c>
      <c r="E21" s="288">
        <v>139</v>
      </c>
      <c r="F21" s="288">
        <v>157</v>
      </c>
      <c r="G21" s="288">
        <v>171</v>
      </c>
      <c r="H21" s="288">
        <v>168</v>
      </c>
      <c r="I21" s="288">
        <f>H21-G21</f>
        <v>-3</v>
      </c>
    </row>
    <row r="22" spans="2:9">
      <c r="B22" s="290" t="s">
        <v>287</v>
      </c>
      <c r="C22" s="289">
        <v>234</v>
      </c>
      <c r="D22" s="288">
        <v>150</v>
      </c>
      <c r="E22" s="288">
        <v>38</v>
      </c>
      <c r="F22" s="288">
        <v>55</v>
      </c>
      <c r="G22" s="288">
        <v>45</v>
      </c>
      <c r="H22" s="288">
        <v>77</v>
      </c>
      <c r="I22" s="288">
        <f>H22-G22</f>
        <v>32</v>
      </c>
    </row>
    <row r="23" spans="2:9" ht="25.5">
      <c r="B23" s="291" t="s">
        <v>286</v>
      </c>
      <c r="C23" s="289">
        <v>108</v>
      </c>
      <c r="D23" s="288">
        <v>54</v>
      </c>
      <c r="E23" s="288">
        <v>31</v>
      </c>
      <c r="F23" s="288">
        <v>15</v>
      </c>
      <c r="G23" s="288">
        <v>35</v>
      </c>
      <c r="H23" s="288">
        <v>21</v>
      </c>
      <c r="I23" s="288">
        <f>H23-G23</f>
        <v>-14</v>
      </c>
    </row>
    <row r="24" spans="2:9" ht="27.75" customHeight="1">
      <c r="B24" s="291" t="s">
        <v>285</v>
      </c>
      <c r="C24" s="289">
        <v>773</v>
      </c>
      <c r="D24" s="288">
        <v>191</v>
      </c>
      <c r="E24" s="288">
        <v>119</v>
      </c>
      <c r="F24" s="288">
        <v>161</v>
      </c>
      <c r="G24" s="288">
        <v>184</v>
      </c>
      <c r="H24" s="288">
        <v>190</v>
      </c>
      <c r="I24" s="288">
        <f>H24-G24</f>
        <v>6</v>
      </c>
    </row>
    <row r="25" spans="2:9">
      <c r="B25" s="290" t="s">
        <v>284</v>
      </c>
      <c r="C25" s="289">
        <v>113</v>
      </c>
      <c r="D25" s="288">
        <v>19</v>
      </c>
      <c r="E25" s="288">
        <v>32</v>
      </c>
      <c r="F25" s="288">
        <v>16</v>
      </c>
      <c r="G25" s="261">
        <v>34</v>
      </c>
      <c r="H25" s="261">
        <v>34</v>
      </c>
      <c r="I25" s="288">
        <f>H25-G25</f>
        <v>0</v>
      </c>
    </row>
    <row r="26" spans="2:9">
      <c r="B26" s="290" t="s">
        <v>283</v>
      </c>
      <c r="C26" s="289">
        <v>148</v>
      </c>
      <c r="D26" s="288">
        <v>108</v>
      </c>
      <c r="E26" s="288">
        <v>118</v>
      </c>
      <c r="F26" s="288">
        <v>117</v>
      </c>
      <c r="G26" s="288">
        <v>158</v>
      </c>
      <c r="H26" s="288">
        <v>166</v>
      </c>
      <c r="I26" s="288">
        <f>H26-G26</f>
        <v>8</v>
      </c>
    </row>
    <row r="27" spans="2:9">
      <c r="B27" s="290" t="s">
        <v>282</v>
      </c>
      <c r="C27" s="289">
        <v>131</v>
      </c>
      <c r="D27" s="288">
        <v>199</v>
      </c>
      <c r="E27" s="288">
        <v>269</v>
      </c>
      <c r="F27" s="288">
        <v>367</v>
      </c>
      <c r="G27" s="288">
        <v>327</v>
      </c>
      <c r="H27" s="288">
        <v>254</v>
      </c>
      <c r="I27" s="288">
        <f>H27-G27</f>
        <v>-73</v>
      </c>
    </row>
    <row r="28" spans="2:9" ht="13.5" thickBot="1">
      <c r="B28" s="287" t="s">
        <v>281</v>
      </c>
      <c r="C28" s="286">
        <v>2406</v>
      </c>
      <c r="D28" s="286">
        <v>1573</v>
      </c>
      <c r="E28" s="286">
        <v>1641</v>
      </c>
      <c r="F28" s="286">
        <v>1582</v>
      </c>
      <c r="G28" s="286">
        <v>1658</v>
      </c>
      <c r="H28" s="286">
        <v>1324</v>
      </c>
      <c r="I28" s="286">
        <f>H28-G28</f>
        <v>-334</v>
      </c>
    </row>
    <row r="29" spans="2:9">
      <c r="B29" s="281"/>
      <c r="C29" s="281"/>
      <c r="D29" s="281"/>
      <c r="E29" s="281" t="s">
        <v>277</v>
      </c>
      <c r="F29" s="281"/>
      <c r="G29" s="281"/>
      <c r="H29" s="281"/>
      <c r="I29" s="281"/>
    </row>
    <row r="30" spans="2:9">
      <c r="B30" s="285"/>
      <c r="C30" s="285"/>
      <c r="D30" s="285"/>
      <c r="E30" s="285"/>
      <c r="F30" s="285"/>
      <c r="G30" s="285"/>
      <c r="H30" s="285"/>
      <c r="I30" s="285"/>
    </row>
    <row r="31" spans="2:9">
      <c r="B31" s="284" t="s">
        <v>277</v>
      </c>
      <c r="C31" s="284"/>
      <c r="D31" s="284"/>
      <c r="E31" s="284"/>
      <c r="F31" s="284"/>
      <c r="G31" s="284"/>
      <c r="H31" s="284"/>
      <c r="I31" s="284"/>
    </row>
    <row r="32" spans="2:9">
      <c r="B32" s="283"/>
      <c r="C32" s="283"/>
      <c r="D32" s="283"/>
      <c r="E32" s="283"/>
      <c r="F32" s="283"/>
      <c r="G32" s="283"/>
      <c r="H32" s="283"/>
      <c r="I32" s="283"/>
    </row>
    <row r="33" spans="2:14">
      <c r="B33" s="282"/>
      <c r="C33" s="281"/>
      <c r="D33" s="281" t="s">
        <v>278</v>
      </c>
      <c r="E33" s="281" t="s">
        <v>280</v>
      </c>
      <c r="F33" s="281" t="s">
        <v>279</v>
      </c>
      <c r="G33" s="281"/>
      <c r="H33" s="281"/>
      <c r="I33" s="281"/>
      <c r="L33" s="282"/>
      <c r="M33" s="281" t="s">
        <v>278</v>
      </c>
      <c r="N33" s="281"/>
    </row>
    <row r="34" spans="2:14" hidden="1">
      <c r="B34" s="281">
        <v>2004</v>
      </c>
      <c r="C34" s="281"/>
      <c r="D34" s="281">
        <f>C7</f>
        <v>833</v>
      </c>
      <c r="E34" s="281">
        <f>C8</f>
        <v>669</v>
      </c>
      <c r="F34" s="281"/>
      <c r="G34" s="281"/>
      <c r="H34" s="281"/>
      <c r="I34" s="281"/>
      <c r="L34" s="281">
        <v>2004</v>
      </c>
      <c r="M34" s="281">
        <f>M7</f>
        <v>0</v>
      </c>
      <c r="N34" s="281"/>
    </row>
    <row r="35" spans="2:14">
      <c r="B35" s="281">
        <v>2011</v>
      </c>
      <c r="C35" s="281"/>
      <c r="D35" s="281">
        <f>D7</f>
        <v>326</v>
      </c>
      <c r="E35" s="281">
        <f>D8</f>
        <v>371</v>
      </c>
      <c r="F35" s="281">
        <v>191</v>
      </c>
      <c r="G35" s="281"/>
      <c r="H35" s="281"/>
      <c r="I35" s="281"/>
      <c r="L35" s="281">
        <v>2011</v>
      </c>
      <c r="M35" s="281">
        <v>326</v>
      </c>
      <c r="N35" s="281"/>
    </row>
    <row r="36" spans="2:14">
      <c r="B36" s="281">
        <v>2012</v>
      </c>
      <c r="C36" s="281"/>
      <c r="D36" s="281">
        <f>E7</f>
        <v>358</v>
      </c>
      <c r="E36" s="281">
        <f>E8</f>
        <v>323</v>
      </c>
      <c r="F36" s="281">
        <v>119</v>
      </c>
      <c r="G36" s="281"/>
      <c r="H36" s="281"/>
      <c r="I36" s="281" t="s">
        <v>277</v>
      </c>
      <c r="L36" s="281">
        <v>2012</v>
      </c>
      <c r="M36" s="281">
        <v>358</v>
      </c>
      <c r="N36" s="281"/>
    </row>
    <row r="37" spans="2:14">
      <c r="B37" s="281">
        <v>2013</v>
      </c>
      <c r="C37" s="281"/>
      <c r="D37" s="281">
        <f>F7</f>
        <v>372</v>
      </c>
      <c r="E37" s="281">
        <f>F8</f>
        <v>310</v>
      </c>
      <c r="F37" s="281">
        <v>161</v>
      </c>
      <c r="G37" s="281"/>
      <c r="H37" s="281"/>
      <c r="I37" s="281"/>
      <c r="L37" s="281">
        <v>2013</v>
      </c>
      <c r="M37" s="281">
        <v>372</v>
      </c>
      <c r="N37" s="281"/>
    </row>
    <row r="38" spans="2:14">
      <c r="B38" s="281">
        <v>2014</v>
      </c>
      <c r="C38" s="281"/>
      <c r="D38" s="281">
        <f>G7</f>
        <v>467</v>
      </c>
      <c r="E38" s="281">
        <f>G8</f>
        <v>403</v>
      </c>
      <c r="F38" s="281">
        <v>184</v>
      </c>
      <c r="G38" s="281"/>
      <c r="H38" s="281"/>
      <c r="I38" s="281"/>
      <c r="L38" s="281">
        <v>2014</v>
      </c>
      <c r="M38" s="281">
        <v>467</v>
      </c>
      <c r="N38" s="281"/>
    </row>
    <row r="39" spans="2:14">
      <c r="B39" s="281">
        <v>2015</v>
      </c>
      <c r="C39" s="281"/>
      <c r="D39" s="281">
        <f>H7</f>
        <v>530</v>
      </c>
      <c r="E39" s="281">
        <f>H8</f>
        <v>489</v>
      </c>
      <c r="F39" s="281">
        <v>190</v>
      </c>
      <c r="G39" s="281"/>
      <c r="H39" s="281"/>
      <c r="I39" s="281"/>
      <c r="L39" s="281">
        <v>2015</v>
      </c>
      <c r="M39" s="281">
        <v>530</v>
      </c>
      <c r="N39" s="281"/>
    </row>
    <row r="40" spans="2:14">
      <c r="B40" s="281"/>
      <c r="C40" s="281"/>
      <c r="D40" s="281"/>
      <c r="E40" s="281"/>
      <c r="F40" s="281"/>
      <c r="G40" s="281"/>
      <c r="H40" s="281"/>
      <c r="I40" s="281"/>
    </row>
    <row r="41" spans="2:14">
      <c r="B41" s="281"/>
      <c r="C41" s="281"/>
      <c r="D41" s="281"/>
      <c r="E41" s="281"/>
      <c r="F41" s="281"/>
      <c r="G41" s="281"/>
      <c r="H41" s="281"/>
      <c r="I41" s="281"/>
    </row>
    <row r="42" spans="2:14">
      <c r="B42" s="281"/>
      <c r="C42" s="281"/>
      <c r="D42" s="281"/>
      <c r="E42" s="281"/>
      <c r="F42" s="281"/>
      <c r="G42" s="281"/>
      <c r="H42" s="281"/>
      <c r="I42" s="281"/>
    </row>
  </sheetData>
  <mergeCells count="7">
    <mergeCell ref="B32:I32"/>
    <mergeCell ref="B1:I1"/>
    <mergeCell ref="B4:B5"/>
    <mergeCell ref="C4:H4"/>
    <mergeCell ref="I4:I5"/>
    <mergeCell ref="B30:I30"/>
    <mergeCell ref="B31:I31"/>
  </mergeCells>
  <printOptions horizontalCentered="1"/>
  <pageMargins left="0.83" right="0.17" top="1" bottom="0.5" header="1" footer="0.5"/>
  <pageSetup paperSize="9" orientation="portrait" r:id="rId1"/>
  <headerFooter>
    <oddFooter>&amp;L&amp;"Arial Mon,Italic"Ãýìò õýðýã, çºð÷èë&amp;R&amp;P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13"/>
  <sheetViews>
    <sheetView workbookViewId="0">
      <selection activeCell="J57" sqref="J57"/>
    </sheetView>
  </sheetViews>
  <sheetFormatPr defaultRowHeight="12"/>
  <cols>
    <col min="1" max="1" width="4.5703125" style="299" customWidth="1"/>
    <col min="2" max="2" width="3.28515625" style="299" customWidth="1"/>
    <col min="3" max="3" width="38.5703125" style="299" customWidth="1"/>
    <col min="4" max="5" width="11.140625" style="299" customWidth="1"/>
    <col min="6" max="6" width="8.28515625" style="299" customWidth="1"/>
    <col min="7" max="7" width="11.42578125" style="299" customWidth="1"/>
    <col min="8" max="8" width="11.28515625" style="299" customWidth="1"/>
    <col min="9" max="9" width="9" style="299" customWidth="1"/>
    <col min="10" max="10" width="12.85546875" style="299" customWidth="1"/>
    <col min="11" max="16384" width="9.140625" style="299"/>
  </cols>
  <sheetData>
    <row r="1" spans="1:10" ht="16.5" customHeight="1">
      <c r="A1" s="370"/>
      <c r="B1" s="369" t="s">
        <v>374</v>
      </c>
      <c r="C1" s="369"/>
      <c r="D1" s="369"/>
      <c r="E1" s="369"/>
      <c r="F1" s="369"/>
      <c r="G1" s="369"/>
      <c r="H1" s="369"/>
      <c r="I1" s="369"/>
    </row>
    <row r="2" spans="1:10" ht="16.5" customHeight="1">
      <c r="A2" s="321"/>
      <c r="B2" s="321"/>
      <c r="C2" s="368"/>
      <c r="D2" s="367"/>
      <c r="E2" s="367"/>
      <c r="F2" s="366" t="s">
        <v>373</v>
      </c>
      <c r="G2" s="366"/>
      <c r="H2" s="366"/>
      <c r="I2" s="366"/>
    </row>
    <row r="3" spans="1:10" ht="14.25" customHeight="1">
      <c r="A3" s="363"/>
      <c r="B3" s="363"/>
      <c r="C3" s="365"/>
      <c r="D3" s="364" t="s">
        <v>372</v>
      </c>
      <c r="E3" s="364"/>
      <c r="F3" s="364"/>
      <c r="G3" s="364" t="s">
        <v>371</v>
      </c>
      <c r="H3" s="364"/>
      <c r="I3" s="364"/>
      <c r="J3" s="359"/>
    </row>
    <row r="4" spans="1:10" ht="15.75" customHeight="1">
      <c r="A4" s="363"/>
      <c r="B4" s="363"/>
      <c r="C4" s="363"/>
      <c r="D4" s="362" t="s">
        <v>370</v>
      </c>
      <c r="E4" s="362" t="s">
        <v>369</v>
      </c>
      <c r="F4" s="362" t="s">
        <v>0</v>
      </c>
      <c r="G4" s="362" t="s">
        <v>370</v>
      </c>
      <c r="H4" s="362" t="s">
        <v>369</v>
      </c>
      <c r="I4" s="362" t="s">
        <v>0</v>
      </c>
      <c r="J4" s="359"/>
    </row>
    <row r="5" spans="1:10" ht="12.75" customHeight="1">
      <c r="A5" s="361"/>
      <c r="B5" s="361"/>
      <c r="C5" s="361" t="s">
        <v>368</v>
      </c>
      <c r="D5" s="360"/>
      <c r="E5" s="360"/>
      <c r="F5" s="360"/>
      <c r="G5" s="360"/>
      <c r="H5" s="360"/>
      <c r="I5" s="360"/>
      <c r="J5" s="359"/>
    </row>
    <row r="6" spans="1:10" ht="18.75" customHeight="1">
      <c r="A6" s="358">
        <v>1</v>
      </c>
      <c r="B6" s="357" t="s">
        <v>367</v>
      </c>
      <c r="C6" s="357"/>
      <c r="D6" s="350">
        <v>58622846.099999994</v>
      </c>
      <c r="E6" s="350">
        <v>56671486.700000003</v>
      </c>
      <c r="F6" s="344">
        <v>96.671332885013257</v>
      </c>
      <c r="G6" s="350">
        <f>G7+G43</f>
        <v>55072757.200000003</v>
      </c>
      <c r="H6" s="350">
        <f>H7+H43</f>
        <v>53779807.500000007</v>
      </c>
      <c r="I6" s="313">
        <f>H6/G6*100</f>
        <v>97.652288053593225</v>
      </c>
      <c r="J6" s="316"/>
    </row>
    <row r="7" spans="1:10" ht="18.75" customHeight="1">
      <c r="A7" s="343" t="s">
        <v>366</v>
      </c>
      <c r="B7" s="356" t="s">
        <v>365</v>
      </c>
      <c r="C7" s="356"/>
      <c r="D7" s="350">
        <v>58594846.099999994</v>
      </c>
      <c r="E7" s="350">
        <v>56646352</v>
      </c>
      <c r="F7" s="344">
        <v>96.674632276233595</v>
      </c>
      <c r="G7" s="350">
        <f>G8+G39</f>
        <v>55043620.800000004</v>
      </c>
      <c r="H7" s="350">
        <f>H8+H39</f>
        <v>53755778.000000007</v>
      </c>
      <c r="I7" s="313">
        <f>H7/G7*100</f>
        <v>97.660323246758509</v>
      </c>
      <c r="J7" s="316"/>
    </row>
    <row r="8" spans="1:10" ht="18.75" customHeight="1">
      <c r="A8" s="343" t="s">
        <v>364</v>
      </c>
      <c r="B8" s="356" t="s">
        <v>363</v>
      </c>
      <c r="C8" s="356"/>
      <c r="D8" s="350">
        <v>58363225.299999997</v>
      </c>
      <c r="E8" s="350">
        <v>56308281.5</v>
      </c>
      <c r="F8" s="344">
        <v>96.47904345683925</v>
      </c>
      <c r="G8" s="350">
        <f>SUM(G9,G18,G21,G26)</f>
        <v>54729341.200000003</v>
      </c>
      <c r="H8" s="350">
        <f>SUM(H9,H18,H21,H26)</f>
        <v>53534529.500000007</v>
      </c>
      <c r="I8" s="313">
        <f>H8/G8*100</f>
        <v>97.816871766035433</v>
      </c>
    </row>
    <row r="9" spans="1:10" ht="18.75" customHeight="1">
      <c r="A9" s="342"/>
      <c r="B9" s="343">
        <v>1</v>
      </c>
      <c r="C9" s="355" t="s">
        <v>362</v>
      </c>
      <c r="D9" s="350">
        <v>4135642.6</v>
      </c>
      <c r="E9" s="350">
        <v>4063745.3</v>
      </c>
      <c r="F9" s="344">
        <v>98.261520470845326</v>
      </c>
      <c r="G9" s="350">
        <f>G10+G17</f>
        <v>4666683.6000000006</v>
      </c>
      <c r="H9" s="350">
        <f>H10+H17</f>
        <v>4154674.6999999997</v>
      </c>
      <c r="I9" s="313">
        <f>H9/G9*100</f>
        <v>89.028420525445512</v>
      </c>
    </row>
    <row r="10" spans="1:10" ht="18.75" customHeight="1">
      <c r="A10" s="342"/>
      <c r="B10" s="342"/>
      <c r="C10" s="321" t="s">
        <v>361</v>
      </c>
      <c r="D10" s="313">
        <v>4135642.6</v>
      </c>
      <c r="E10" s="313">
        <v>4063745.3</v>
      </c>
      <c r="F10" s="344">
        <v>98.261520470845326</v>
      </c>
      <c r="G10" s="313">
        <f>SUM(G11:G16)</f>
        <v>4666683.6000000006</v>
      </c>
      <c r="H10" s="313">
        <f>SUM(H11:H16)</f>
        <v>4154674.6999999997</v>
      </c>
      <c r="I10" s="313">
        <f>H10/G10*100</f>
        <v>89.028420525445512</v>
      </c>
    </row>
    <row r="11" spans="1:10" ht="28.5" customHeight="1">
      <c r="A11" s="342"/>
      <c r="B11" s="342"/>
      <c r="C11" s="354" t="s">
        <v>360</v>
      </c>
      <c r="D11" s="313">
        <v>3912286.6</v>
      </c>
      <c r="E11" s="313">
        <v>3612408.7</v>
      </c>
      <c r="F11" s="344">
        <v>92.33497106270282</v>
      </c>
      <c r="G11" s="313">
        <f>'tovlorson tosov'!D13</f>
        <v>4225650.4000000004</v>
      </c>
      <c r="H11" s="313">
        <f>'tovlorson tosov'!E13</f>
        <v>3836308.8</v>
      </c>
      <c r="I11" s="313">
        <f>H11/G11*100</f>
        <v>90.786232576173347</v>
      </c>
    </row>
    <row r="12" spans="1:10" ht="21.75" customHeight="1">
      <c r="A12" s="342"/>
      <c r="B12" s="342"/>
      <c r="C12" s="341" t="s">
        <v>359</v>
      </c>
      <c r="D12" s="313">
        <v>110942</v>
      </c>
      <c r="E12" s="313">
        <v>305256.59999999998</v>
      </c>
      <c r="F12" s="344">
        <v>275.14971787059903</v>
      </c>
      <c r="G12" s="313">
        <f>'tovlorson tosov'!D10</f>
        <v>296147.20000000001</v>
      </c>
      <c r="H12" s="313">
        <f>'tovlorson tosov'!E10</f>
        <v>214734.3</v>
      </c>
      <c r="I12" s="313">
        <f>H12/G12*100</f>
        <v>72.509312936269524</v>
      </c>
    </row>
    <row r="13" spans="1:10" ht="21.75" customHeight="1">
      <c r="A13" s="342"/>
      <c r="B13" s="342"/>
      <c r="C13" s="341" t="s">
        <v>358</v>
      </c>
      <c r="D13" s="313">
        <v>0</v>
      </c>
      <c r="E13" s="313">
        <v>176.8</v>
      </c>
      <c r="F13" s="344" t="e">
        <v>#DIV/0!</v>
      </c>
      <c r="G13" s="313">
        <f>'tovlorson tosov'!D9</f>
        <v>0</v>
      </c>
      <c r="H13" s="313">
        <f>'tovlorson tosov'!E9</f>
        <v>298.60000000000002</v>
      </c>
      <c r="I13" s="313" t="e">
        <f>H13/G13*100</f>
        <v>#DIV/0!</v>
      </c>
    </row>
    <row r="14" spans="1:10" ht="42" customHeight="1">
      <c r="A14" s="342"/>
      <c r="B14" s="342"/>
      <c r="C14" s="354" t="s">
        <v>357</v>
      </c>
      <c r="D14" s="313">
        <v>13167.6</v>
      </c>
      <c r="E14" s="313">
        <v>11445.3</v>
      </c>
      <c r="F14" s="344">
        <v>86.920167684316041</v>
      </c>
      <c r="G14" s="313">
        <f>'tovlorson tosov'!D11</f>
        <v>15116.6</v>
      </c>
      <c r="H14" s="313">
        <f>'tovlorson tosov'!E11</f>
        <v>4585.1000000000004</v>
      </c>
      <c r="I14" s="313">
        <f>H14/G14*100</f>
        <v>30.331556037733353</v>
      </c>
    </row>
    <row r="15" spans="1:10" ht="12.75" customHeight="1">
      <c r="A15" s="342"/>
      <c r="B15" s="342"/>
      <c r="C15" s="341" t="s">
        <v>356</v>
      </c>
      <c r="D15" s="313"/>
      <c r="E15" s="313"/>
      <c r="F15" s="344"/>
      <c r="G15" s="313"/>
      <c r="H15" s="313"/>
      <c r="I15" s="313"/>
    </row>
    <row r="16" spans="1:10" ht="12.75" customHeight="1">
      <c r="A16" s="342"/>
      <c r="B16" s="342"/>
      <c r="C16" s="341" t="s">
        <v>355</v>
      </c>
      <c r="D16" s="344">
        <v>99246.399999999994</v>
      </c>
      <c r="E16" s="344">
        <v>134457.9</v>
      </c>
      <c r="F16" s="344">
        <v>135.4788687549372</v>
      </c>
      <c r="G16" s="313">
        <f>'tovlorson tosov'!D12</f>
        <v>129769.4</v>
      </c>
      <c r="H16" s="313">
        <f>'tovlorson tosov'!E12</f>
        <v>98747.9</v>
      </c>
      <c r="I16" s="313">
        <f>H16/G16*100</f>
        <v>76.094903729230467</v>
      </c>
    </row>
    <row r="17" spans="1:9" ht="25.5" customHeight="1">
      <c r="A17" s="342"/>
      <c r="B17" s="342"/>
      <c r="C17" s="334" t="s">
        <v>354</v>
      </c>
      <c r="D17" s="344"/>
      <c r="E17" s="344"/>
      <c r="F17" s="344"/>
      <c r="G17" s="313"/>
      <c r="H17" s="313"/>
      <c r="I17" s="313"/>
    </row>
    <row r="18" spans="1:9" ht="17.25" customHeight="1">
      <c r="A18" s="342"/>
      <c r="B18" s="343">
        <v>2</v>
      </c>
      <c r="C18" s="348" t="s">
        <v>353</v>
      </c>
      <c r="D18" s="350">
        <v>134992.29999999999</v>
      </c>
      <c r="E18" s="350">
        <v>200917.40000000002</v>
      </c>
      <c r="F18" s="344">
        <v>148.83619287914945</v>
      </c>
      <c r="G18" s="346">
        <f>G19+G20</f>
        <v>203708.19999999998</v>
      </c>
      <c r="H18" s="346">
        <f>H19+H20</f>
        <v>198995.5</v>
      </c>
      <c r="I18" s="313">
        <f>H18/G18*100</f>
        <v>97.68654379156068</v>
      </c>
    </row>
    <row r="19" spans="1:9" ht="16.5" customHeight="1">
      <c r="A19" s="342"/>
      <c r="B19" s="342"/>
      <c r="C19" s="341" t="s">
        <v>352</v>
      </c>
      <c r="D19" s="313">
        <v>127697.5</v>
      </c>
      <c r="E19" s="313">
        <v>195156.7</v>
      </c>
      <c r="F19" s="344">
        <v>152.82734587599603</v>
      </c>
      <c r="G19" s="313">
        <f>'tovlorson tosov'!D14</f>
        <v>195816.4</v>
      </c>
      <c r="H19" s="313">
        <f>'tovlorson tosov'!E14</f>
        <v>193373.5</v>
      </c>
      <c r="I19" s="313">
        <f>H19/G19*100</f>
        <v>98.752453829199197</v>
      </c>
    </row>
    <row r="20" spans="1:9" ht="16.5" customHeight="1">
      <c r="A20" s="342"/>
      <c r="B20" s="342"/>
      <c r="C20" s="341" t="s">
        <v>351</v>
      </c>
      <c r="D20" s="313">
        <v>7294.8</v>
      </c>
      <c r="E20" s="313">
        <v>5760.7</v>
      </c>
      <c r="F20" s="344">
        <v>78.969951198113719</v>
      </c>
      <c r="G20" s="313">
        <f>'tovlorson tosov'!D15</f>
        <v>7891.8</v>
      </c>
      <c r="H20" s="313">
        <f>'tovlorson tosov'!E15</f>
        <v>5622</v>
      </c>
      <c r="I20" s="313">
        <f>H20/G20*100</f>
        <v>71.238500722268682</v>
      </c>
    </row>
    <row r="21" spans="1:9" ht="17.25" customHeight="1">
      <c r="A21" s="342"/>
      <c r="B21" s="343">
        <v>3</v>
      </c>
      <c r="C21" s="348" t="s">
        <v>350</v>
      </c>
      <c r="D21" s="350">
        <v>52780104.5</v>
      </c>
      <c r="E21" s="350">
        <v>50617693.899999999</v>
      </c>
      <c r="F21" s="344">
        <v>95.902981586555967</v>
      </c>
      <c r="G21" s="350">
        <f>G23+G24+G25</f>
        <v>48356812.399999999</v>
      </c>
      <c r="H21" s="350">
        <f>H23+H24+H25</f>
        <v>47833036.700000003</v>
      </c>
      <c r="I21" s="313">
        <f>H21/G21*100</f>
        <v>98.916852302696455</v>
      </c>
    </row>
    <row r="22" spans="1:9" ht="17.25" customHeight="1">
      <c r="A22" s="342"/>
      <c r="B22" s="343"/>
      <c r="C22" s="348" t="s">
        <v>349</v>
      </c>
      <c r="D22" s="344"/>
      <c r="E22" s="344"/>
      <c r="F22" s="344" t="e">
        <v>#DIV/0!</v>
      </c>
      <c r="G22" s="352"/>
      <c r="H22" s="352"/>
      <c r="I22" s="313" t="e">
        <f>H22/G22*100</f>
        <v>#DIV/0!</v>
      </c>
    </row>
    <row r="23" spans="1:9" ht="17.25" customHeight="1">
      <c r="A23" s="342"/>
      <c r="B23" s="342"/>
      <c r="C23" s="341" t="s">
        <v>348</v>
      </c>
      <c r="D23" s="344">
        <v>11849730.199999999</v>
      </c>
      <c r="E23" s="344">
        <v>11849730.199999999</v>
      </c>
      <c r="F23" s="344">
        <v>100</v>
      </c>
      <c r="G23" s="352">
        <v>12299219.699999999</v>
      </c>
      <c r="H23" s="352">
        <v>12319299.6</v>
      </c>
      <c r="I23" s="313">
        <f>H23/G23*100</f>
        <v>100.16326157666735</v>
      </c>
    </row>
    <row r="24" spans="1:9" ht="21.75" customHeight="1">
      <c r="A24" s="342"/>
      <c r="B24" s="342"/>
      <c r="C24" s="353" t="s">
        <v>347</v>
      </c>
      <c r="D24" s="344">
        <v>7908010.5999999996</v>
      </c>
      <c r="E24" s="344">
        <v>5745600</v>
      </c>
      <c r="F24" s="344">
        <v>72.655441306565777</v>
      </c>
      <c r="G24" s="352">
        <v>3522142</v>
      </c>
      <c r="H24" s="352">
        <v>2978286.4</v>
      </c>
      <c r="I24" s="313">
        <f>H24/G24*100</f>
        <v>84.55895304618609</v>
      </c>
    </row>
    <row r="25" spans="1:9" ht="17.25" customHeight="1">
      <c r="A25" s="342"/>
      <c r="B25" s="342"/>
      <c r="C25" s="341" t="s">
        <v>346</v>
      </c>
      <c r="D25" s="344">
        <v>33022363.699999999</v>
      </c>
      <c r="E25" s="344">
        <v>33022363.699999999</v>
      </c>
      <c r="F25" s="344">
        <v>100</v>
      </c>
      <c r="G25" s="352">
        <v>32535450.699999999</v>
      </c>
      <c r="H25" s="352">
        <v>32535450.699999999</v>
      </c>
      <c r="I25" s="313">
        <f>H25/G25*100</f>
        <v>100</v>
      </c>
    </row>
    <row r="26" spans="1:9" ht="17.25" customHeight="1">
      <c r="A26" s="342"/>
      <c r="B26" s="343">
        <v>4</v>
      </c>
      <c r="C26" s="348" t="s">
        <v>345</v>
      </c>
      <c r="D26" s="350">
        <v>1312485.8999999997</v>
      </c>
      <c r="E26" s="350">
        <v>1425924.9</v>
      </c>
      <c r="F26" s="344">
        <v>108.64306427977628</v>
      </c>
      <c r="G26" s="350">
        <f>SUM(G27:G38)</f>
        <v>1502137</v>
      </c>
      <c r="H26" s="350">
        <f>SUM(H27:H38)</f>
        <v>1347822.6</v>
      </c>
      <c r="I26" s="313">
        <f>H26/G26*100</f>
        <v>89.727008921290135</v>
      </c>
    </row>
    <row r="27" spans="1:9" ht="17.25" customHeight="1">
      <c r="A27" s="342"/>
      <c r="B27" s="342"/>
      <c r="C27" s="341" t="s">
        <v>344</v>
      </c>
      <c r="D27" s="313">
        <v>186985.3</v>
      </c>
      <c r="E27" s="313">
        <v>195316</v>
      </c>
      <c r="F27" s="344">
        <v>104.45527001320426</v>
      </c>
      <c r="G27" s="313">
        <f>'tovlorson tosov'!D16</f>
        <v>197421.4</v>
      </c>
      <c r="H27" s="313">
        <f>'tovlorson tosov'!E16</f>
        <v>203957.7</v>
      </c>
      <c r="I27" s="313">
        <f>H27/G27*100</f>
        <v>103.31083661649649</v>
      </c>
    </row>
    <row r="28" spans="1:9" ht="17.25" customHeight="1">
      <c r="A28" s="342"/>
      <c r="B28" s="342"/>
      <c r="C28" s="341" t="s">
        <v>343</v>
      </c>
      <c r="D28" s="313">
        <v>0</v>
      </c>
      <c r="E28" s="313">
        <v>0</v>
      </c>
      <c r="F28" s="344" t="e">
        <v>#DIV/0!</v>
      </c>
      <c r="G28" s="313">
        <f>'tovlorson tosov'!D17:D17</f>
        <v>10520</v>
      </c>
      <c r="H28" s="313">
        <f>'tovlorson tosov'!E17:E17</f>
        <v>34629.5</v>
      </c>
      <c r="I28" s="313">
        <f>H28/G28*100</f>
        <v>329.17775665399239</v>
      </c>
    </row>
    <row r="29" spans="1:9" ht="27" customHeight="1">
      <c r="A29" s="342"/>
      <c r="B29" s="342"/>
      <c r="C29" s="334" t="s">
        <v>342</v>
      </c>
      <c r="D29" s="313">
        <v>384338.4</v>
      </c>
      <c r="E29" s="313">
        <v>412484.8</v>
      </c>
      <c r="F29" s="344">
        <v>107.32333797507611</v>
      </c>
      <c r="G29" s="313">
        <f>'tovlorson tosov'!D31</f>
        <v>432895.1</v>
      </c>
      <c r="H29" s="313">
        <f>'tovlorson tosov'!E31</f>
        <v>392021.2</v>
      </c>
      <c r="I29" s="313">
        <f>H29/G29*100</f>
        <v>90.558012784159487</v>
      </c>
    </row>
    <row r="30" spans="1:9" ht="18.75" customHeight="1">
      <c r="A30" s="342"/>
      <c r="B30" s="342"/>
      <c r="C30" s="341" t="s">
        <v>341</v>
      </c>
      <c r="D30" s="313">
        <v>151595</v>
      </c>
      <c r="E30" s="313">
        <v>125503</v>
      </c>
      <c r="F30" s="344">
        <v>82.788350539265807</v>
      </c>
      <c r="G30" s="313">
        <f>'tovlorson tosov'!D18</f>
        <v>163227.4</v>
      </c>
      <c r="H30" s="313">
        <f>'tovlorson tosov'!E18</f>
        <v>127835.9</v>
      </c>
      <c r="I30" s="313">
        <f>H30/G30*100</f>
        <v>78.317672155532719</v>
      </c>
    </row>
    <row r="31" spans="1:9" ht="32.25" customHeight="1">
      <c r="A31" s="342"/>
      <c r="B31" s="342"/>
      <c r="C31" s="334" t="s">
        <v>340</v>
      </c>
      <c r="D31" s="313">
        <v>383647.1</v>
      </c>
      <c r="E31" s="313">
        <v>439397.6</v>
      </c>
      <c r="F31" s="344">
        <v>114.53171417169581</v>
      </c>
      <c r="G31" s="313">
        <f>'tovlorson tosov'!D19</f>
        <v>466044.1</v>
      </c>
      <c r="H31" s="313">
        <f>'tovlorson tosov'!E19</f>
        <v>410171.9</v>
      </c>
      <c r="I31" s="313">
        <f>H31/G31*100</f>
        <v>88.011392054957895</v>
      </c>
    </row>
    <row r="32" spans="1:9" ht="36.75" customHeight="1">
      <c r="A32" s="342"/>
      <c r="B32" s="342"/>
      <c r="C32" s="335" t="s">
        <v>339</v>
      </c>
      <c r="D32" s="313">
        <v>1422.2</v>
      </c>
      <c r="E32" s="313">
        <v>831</v>
      </c>
      <c r="F32" s="344">
        <v>58.430600478132469</v>
      </c>
      <c r="G32" s="313">
        <f>'tovlorson tosov'!D20</f>
        <v>8816</v>
      </c>
      <c r="H32" s="313">
        <f>'tovlorson tosov'!E20</f>
        <v>743.6</v>
      </c>
      <c r="I32" s="313">
        <f>H32/G32*100</f>
        <v>8.4346642468239565</v>
      </c>
    </row>
    <row r="33" spans="1:9" ht="12.75" customHeight="1">
      <c r="A33" s="342"/>
      <c r="B33" s="342"/>
      <c r="C33" s="334" t="s">
        <v>338</v>
      </c>
      <c r="D33" s="313">
        <v>8213</v>
      </c>
      <c r="E33" s="313">
        <v>5607.6</v>
      </c>
      <c r="F33" s="344">
        <v>68.277121636430053</v>
      </c>
      <c r="G33" s="313">
        <f>'tovlorson tosov'!D21</f>
        <v>10565</v>
      </c>
      <c r="H33" s="313">
        <f>'tovlorson tosov'!E21</f>
        <v>7851.7</v>
      </c>
      <c r="I33" s="313">
        <f>H33/G33*100</f>
        <v>74.318031235210597</v>
      </c>
    </row>
    <row r="34" spans="1:9" ht="24">
      <c r="A34" s="342"/>
      <c r="B34" s="342"/>
      <c r="C34" s="334" t="s">
        <v>337</v>
      </c>
      <c r="D34" s="313">
        <v>6191.4</v>
      </c>
      <c r="E34" s="313">
        <v>40169.4</v>
      </c>
      <c r="F34" s="344">
        <v>648.79348774106018</v>
      </c>
      <c r="G34" s="313">
        <f>'tovlorson tosov'!D22</f>
        <v>10520</v>
      </c>
      <c r="H34" s="313">
        <f>'tovlorson tosov'!E22</f>
        <v>34629.5</v>
      </c>
      <c r="I34" s="313">
        <f>H34/G34*100</f>
        <v>329.17775665399239</v>
      </c>
    </row>
    <row r="35" spans="1:9" ht="12.75" customHeight="1">
      <c r="A35" s="342"/>
      <c r="B35" s="342"/>
      <c r="C35" s="341" t="s">
        <v>336</v>
      </c>
      <c r="D35" s="313"/>
      <c r="E35" s="313"/>
      <c r="F35" s="344"/>
      <c r="G35" s="313"/>
      <c r="H35" s="313"/>
      <c r="I35" s="313"/>
    </row>
    <row r="36" spans="1:9" ht="30" customHeight="1">
      <c r="A36" s="342"/>
      <c r="B36" s="342"/>
      <c r="C36" s="334" t="s">
        <v>335</v>
      </c>
      <c r="D36" s="313">
        <v>29368</v>
      </c>
      <c r="E36" s="313">
        <v>12609.6</v>
      </c>
      <c r="F36" s="344">
        <v>42.936529555979298</v>
      </c>
      <c r="G36" s="313">
        <f>'tovlorson tosov'!D23</f>
        <v>21114</v>
      </c>
      <c r="H36" s="313">
        <f>'tovlorson tosov'!E23</f>
        <v>13936.2</v>
      </c>
      <c r="I36" s="313">
        <f>H36/G36*100</f>
        <v>66.004546746234723</v>
      </c>
    </row>
    <row r="37" spans="1:9" ht="15" customHeight="1">
      <c r="A37" s="342"/>
      <c r="B37" s="342"/>
      <c r="C37" s="341" t="s">
        <v>334</v>
      </c>
      <c r="D37" s="313">
        <v>2230</v>
      </c>
      <c r="E37" s="313">
        <v>496.9</v>
      </c>
      <c r="F37" s="344">
        <v>22.282511210762333</v>
      </c>
      <c r="G37" s="313">
        <f>'tovlorson tosov'!D24</f>
        <v>1707</v>
      </c>
      <c r="H37" s="313">
        <f>'tovlorson tosov'!E24</f>
        <v>4449.8999999999996</v>
      </c>
      <c r="I37" s="313">
        <f>H37/G37*100</f>
        <v>260.68541300527238</v>
      </c>
    </row>
    <row r="38" spans="1:9" ht="15" customHeight="1">
      <c r="A38" s="342"/>
      <c r="B38" s="342"/>
      <c r="C38" s="341" t="s">
        <v>333</v>
      </c>
      <c r="D38" s="313">
        <v>158495.5</v>
      </c>
      <c r="E38" s="313">
        <v>193509</v>
      </c>
      <c r="F38" s="344">
        <v>122.09116347151812</v>
      </c>
      <c r="G38" s="313">
        <f>'tovlorson tosov'!D25</f>
        <v>179307</v>
      </c>
      <c r="H38" s="313">
        <f>'tovlorson tosov'!E25</f>
        <v>117595.5</v>
      </c>
      <c r="I38" s="313">
        <f>H38/G38*100</f>
        <v>65.583329150563003</v>
      </c>
    </row>
    <row r="39" spans="1:9" ht="15" customHeight="1">
      <c r="A39" s="343" t="s">
        <v>332</v>
      </c>
      <c r="B39" s="351" t="s">
        <v>331</v>
      </c>
      <c r="C39" s="351"/>
      <c r="D39" s="350">
        <v>231620.8</v>
      </c>
      <c r="E39" s="350">
        <v>338070.5</v>
      </c>
      <c r="F39" s="344">
        <v>145.95860993485906</v>
      </c>
      <c r="G39" s="350">
        <f>SUM(G40:G42)</f>
        <v>314279.59999999998</v>
      </c>
      <c r="H39" s="350">
        <f>SUM(H40:H42)</f>
        <v>221248.5</v>
      </c>
      <c r="I39" s="313">
        <f>H39/G39*100</f>
        <v>70.39861957314443</v>
      </c>
    </row>
    <row r="40" spans="1:9" ht="15" customHeight="1">
      <c r="A40" s="342"/>
      <c r="B40" s="342"/>
      <c r="C40" s="341" t="s">
        <v>330</v>
      </c>
      <c r="D40" s="313"/>
      <c r="E40" s="313"/>
      <c r="F40" s="344" t="e">
        <v>#DIV/0!</v>
      </c>
      <c r="G40" s="349"/>
      <c r="H40" s="349"/>
      <c r="I40" s="313" t="e">
        <f>H40/G40*100</f>
        <v>#DIV/0!</v>
      </c>
    </row>
    <row r="41" spans="1:9" ht="15" customHeight="1">
      <c r="A41" s="342"/>
      <c r="B41" s="342"/>
      <c r="C41" s="341" t="s">
        <v>329</v>
      </c>
      <c r="D41" s="313">
        <v>231620.8</v>
      </c>
      <c r="E41" s="313">
        <v>248761.4</v>
      </c>
      <c r="F41" s="344">
        <v>107.40028529389416</v>
      </c>
      <c r="G41" s="313">
        <f>'tovlorson tosov'!D27</f>
        <v>309707.59999999998</v>
      </c>
      <c r="H41" s="313">
        <f>'tovlorson tosov'!E27</f>
        <v>211826.3</v>
      </c>
      <c r="I41" s="313">
        <f>H41/G41*100</f>
        <v>68.39557698939258</v>
      </c>
    </row>
    <row r="42" spans="1:9" ht="15" customHeight="1">
      <c r="A42" s="342"/>
      <c r="B42" s="342"/>
      <c r="C42" s="341" t="s">
        <v>328</v>
      </c>
      <c r="D42" s="313">
        <v>0</v>
      </c>
      <c r="E42" s="313">
        <v>89309.1</v>
      </c>
      <c r="F42" s="344" t="e">
        <v>#DIV/0!</v>
      </c>
      <c r="G42" s="313">
        <f>'tovlorson tosov'!D28</f>
        <v>4572</v>
      </c>
      <c r="H42" s="313">
        <f>'tovlorson tosov'!E28</f>
        <v>9422.2000000000007</v>
      </c>
      <c r="I42" s="313">
        <f>H42/G42*100</f>
        <v>206.08486439195102</v>
      </c>
    </row>
    <row r="43" spans="1:9" ht="15" customHeight="1">
      <c r="A43" s="343" t="s">
        <v>327</v>
      </c>
      <c r="B43" s="348" t="s">
        <v>326</v>
      </c>
      <c r="C43" s="343"/>
      <c r="D43" s="347">
        <v>28000</v>
      </c>
      <c r="E43" s="347">
        <v>25134.7</v>
      </c>
      <c r="F43" s="344">
        <v>89.766785714285717</v>
      </c>
      <c r="G43" s="346">
        <f>'tovlorson tosov'!D29</f>
        <v>29136.400000000001</v>
      </c>
      <c r="H43" s="346">
        <f>'tovlorson tosov'!E29</f>
        <v>24029.5</v>
      </c>
      <c r="I43" s="313">
        <f>H43/G43*100</f>
        <v>82.472439971993794</v>
      </c>
    </row>
    <row r="44" spans="1:9" ht="10.5" customHeight="1">
      <c r="A44" s="343"/>
      <c r="B44" s="345" t="s">
        <v>325</v>
      </c>
      <c r="C44" s="345"/>
      <c r="D44" s="344"/>
      <c r="E44" s="344"/>
      <c r="F44" s="344" t="e">
        <v>#DIV/0!</v>
      </c>
      <c r="G44" s="313"/>
      <c r="H44" s="313"/>
      <c r="I44" s="313" t="e">
        <f>H44/G44*100</f>
        <v>#DIV/0!</v>
      </c>
    </row>
    <row r="45" spans="1:9" ht="12.75" customHeight="1">
      <c r="A45" s="343"/>
      <c r="B45" s="342">
        <v>1</v>
      </c>
      <c r="C45" s="341" t="s">
        <v>324</v>
      </c>
      <c r="D45" s="340">
        <v>25247206.199999999</v>
      </c>
      <c r="E45" s="340">
        <v>24269053</v>
      </c>
      <c r="F45" s="313">
        <v>96.125697266258314</v>
      </c>
      <c r="G45" s="339">
        <v>27217052.600000001</v>
      </c>
      <c r="H45" s="338">
        <v>26233512.300000001</v>
      </c>
      <c r="I45" s="313">
        <f>H45/G45*100</f>
        <v>96.386308560097362</v>
      </c>
    </row>
    <row r="46" spans="1:9" ht="13.5" customHeight="1">
      <c r="A46" s="321"/>
      <c r="B46" s="335">
        <v>2</v>
      </c>
      <c r="C46" s="334" t="s">
        <v>323</v>
      </c>
      <c r="D46" s="316">
        <v>2272248.5</v>
      </c>
      <c r="E46" s="316">
        <v>2184214.7999999998</v>
      </c>
      <c r="F46" s="313">
        <v>96.125701040181127</v>
      </c>
      <c r="G46" s="337">
        <v>2449534.7000000002</v>
      </c>
      <c r="H46" s="332">
        <v>2361016.1</v>
      </c>
      <c r="I46" s="313">
        <f>H46/G46*100</f>
        <v>96.386309612188796</v>
      </c>
    </row>
    <row r="47" spans="1:9" ht="15.75" customHeight="1">
      <c r="A47" s="321"/>
      <c r="B47" s="335">
        <v>3</v>
      </c>
      <c r="C47" s="334" t="s">
        <v>322</v>
      </c>
      <c r="D47" s="316">
        <v>514013.2</v>
      </c>
      <c r="E47" s="316">
        <v>430126.4</v>
      </c>
      <c r="F47" s="313">
        <v>83.680030007011496</v>
      </c>
      <c r="G47" s="337">
        <v>573474.80000000005</v>
      </c>
      <c r="H47" s="332">
        <v>486837.6</v>
      </c>
      <c r="I47" s="313">
        <f>H47/G47*100</f>
        <v>84.892588131161119</v>
      </c>
    </row>
    <row r="48" spans="1:9" ht="13.5" customHeight="1">
      <c r="A48" s="321"/>
      <c r="B48" s="335">
        <v>4</v>
      </c>
      <c r="C48" s="334" t="s">
        <v>321</v>
      </c>
      <c r="D48" s="316">
        <v>9469803.6999999993</v>
      </c>
      <c r="E48" s="316">
        <v>7666423.2000000002</v>
      </c>
      <c r="F48" s="313">
        <v>80.95651655376976</v>
      </c>
      <c r="G48" s="337">
        <v>10064096.6</v>
      </c>
      <c r="H48" s="337">
        <v>8057898.2000000002</v>
      </c>
      <c r="I48" s="313">
        <f>H48/G48*100</f>
        <v>80.065787524336756</v>
      </c>
    </row>
    <row r="49" spans="1:10" ht="12" hidden="1" customHeight="1">
      <c r="A49" s="321"/>
      <c r="B49" s="335">
        <v>6</v>
      </c>
      <c r="C49" s="334" t="s">
        <v>320</v>
      </c>
      <c r="D49" s="336"/>
      <c r="E49" s="336"/>
      <c r="F49" s="313" t="e">
        <v>#DIV/0!</v>
      </c>
      <c r="G49" s="336"/>
      <c r="H49" s="336"/>
      <c r="I49" s="313" t="e">
        <f>H49/G49*100</f>
        <v>#DIV/0!</v>
      </c>
    </row>
    <row r="50" spans="1:10" ht="12.75" customHeight="1">
      <c r="A50" s="321"/>
      <c r="B50" s="335">
        <v>7</v>
      </c>
      <c r="C50" s="334" t="s">
        <v>319</v>
      </c>
      <c r="D50" s="316">
        <v>12081933.5</v>
      </c>
      <c r="E50" s="316">
        <v>10262803.699999999</v>
      </c>
      <c r="F50" s="313">
        <v>84.943388407161819</v>
      </c>
      <c r="G50" s="332">
        <v>11415906</v>
      </c>
      <c r="H50" s="332">
        <v>9830839.9000000004</v>
      </c>
      <c r="I50" s="313">
        <f>H50/G50*100</f>
        <v>86.115284235872309</v>
      </c>
    </row>
    <row r="51" spans="1:10" ht="14.25" customHeight="1">
      <c r="A51" s="321"/>
      <c r="B51" s="335">
        <v>8</v>
      </c>
      <c r="C51" s="334" t="s">
        <v>318</v>
      </c>
      <c r="D51" s="316">
        <v>10882368.699999999</v>
      </c>
      <c r="E51" s="316">
        <v>7468788.9000000004</v>
      </c>
      <c r="F51" s="313">
        <v>68.632014829639076</v>
      </c>
      <c r="G51" s="333">
        <v>5010115</v>
      </c>
      <c r="H51" s="332">
        <v>3391185.2</v>
      </c>
      <c r="I51" s="313">
        <f>H51/G51*100</f>
        <v>67.686773656892115</v>
      </c>
    </row>
    <row r="52" spans="1:10" ht="19.5" hidden="1" customHeight="1" thickBot="1">
      <c r="A52" s="331"/>
      <c r="B52" s="330"/>
      <c r="C52" s="329" t="s">
        <v>317</v>
      </c>
      <c r="D52" s="328"/>
      <c r="E52" s="328"/>
      <c r="F52" s="313" t="e">
        <v>#DIV/0!</v>
      </c>
      <c r="G52" s="327"/>
      <c r="H52" s="327"/>
      <c r="I52" s="326" t="e">
        <f>H52/G52*100</f>
        <v>#DIV/0!</v>
      </c>
    </row>
    <row r="53" spans="1:10" hidden="1">
      <c r="A53" s="321"/>
      <c r="B53" s="321"/>
      <c r="C53" s="320" t="s">
        <v>316</v>
      </c>
      <c r="D53" s="319"/>
      <c r="E53" s="325"/>
      <c r="F53" s="313" t="e">
        <v>#DIV/0!</v>
      </c>
      <c r="G53" s="324"/>
      <c r="H53" s="323"/>
      <c r="I53" s="322" t="e">
        <f>H53/G53*100</f>
        <v>#DIV/0!</v>
      </c>
    </row>
    <row r="54" spans="1:10" hidden="1">
      <c r="A54" s="321"/>
      <c r="B54" s="321"/>
      <c r="C54" s="320" t="s">
        <v>315</v>
      </c>
      <c r="D54" s="319"/>
      <c r="E54" s="318"/>
      <c r="F54" s="313" t="e">
        <v>#DIV/0!</v>
      </c>
      <c r="G54" s="317"/>
      <c r="H54" s="316"/>
      <c r="I54" s="315" t="e">
        <f>H54/G54*100</f>
        <v>#DIV/0!</v>
      </c>
    </row>
    <row r="55" spans="1:10" ht="12.75" thickBot="1">
      <c r="A55" s="314"/>
      <c r="B55" s="314"/>
      <c r="C55" s="314"/>
      <c r="D55" s="312">
        <v>60467573.799999997</v>
      </c>
      <c r="E55" s="312">
        <v>52281409.999999993</v>
      </c>
      <c r="F55" s="313">
        <v>86.461894722159329</v>
      </c>
      <c r="G55" s="312">
        <f>SUM(G45:G54)</f>
        <v>56730179.700000003</v>
      </c>
      <c r="H55" s="312">
        <f>SUM(H45:H54)</f>
        <v>50361289.300000004</v>
      </c>
      <c r="I55" s="311">
        <f>H55/G55*100</f>
        <v>88.773364664663674</v>
      </c>
    </row>
    <row r="56" spans="1:10" ht="13.5" customHeight="1">
      <c r="D56" s="310"/>
      <c r="E56" s="310"/>
      <c r="F56" s="310"/>
      <c r="G56" s="310"/>
      <c r="H56" s="310"/>
      <c r="I56" s="310"/>
    </row>
    <row r="58" spans="1:10" ht="23.25" hidden="1" customHeight="1">
      <c r="C58" s="309" t="s">
        <v>314</v>
      </c>
    </row>
    <row r="59" spans="1:10" ht="57" hidden="1" customHeight="1">
      <c r="C59" s="302" t="s">
        <v>313</v>
      </c>
      <c r="D59" s="302"/>
      <c r="E59" s="302"/>
      <c r="F59" s="302"/>
      <c r="G59" s="302"/>
      <c r="H59" s="302"/>
      <c r="I59" s="302"/>
    </row>
    <row r="60" spans="1:10" ht="137.25" hidden="1" customHeight="1">
      <c r="C60" s="302"/>
      <c r="D60" s="302"/>
      <c r="E60" s="302"/>
      <c r="F60" s="302"/>
      <c r="G60" s="302"/>
      <c r="H60" s="302"/>
      <c r="I60" s="302"/>
      <c r="J60" s="308"/>
    </row>
    <row r="61" spans="1:10" ht="127.5" hidden="1" customHeight="1">
      <c r="C61" s="302" t="s">
        <v>312</v>
      </c>
      <c r="D61" s="302"/>
      <c r="E61" s="302"/>
      <c r="F61" s="302"/>
      <c r="G61" s="302"/>
      <c r="H61" s="302"/>
      <c r="I61" s="302"/>
      <c r="J61" s="308"/>
    </row>
    <row r="62" spans="1:10" ht="81.75" hidden="1" customHeight="1">
      <c r="C62" s="302"/>
      <c r="D62" s="302"/>
      <c r="E62" s="302"/>
      <c r="F62" s="302"/>
      <c r="G62" s="302"/>
      <c r="H62" s="302"/>
      <c r="I62" s="302"/>
      <c r="J62" s="305"/>
    </row>
    <row r="63" spans="1:10" ht="27" hidden="1" customHeight="1">
      <c r="C63" s="307" t="s">
        <v>311</v>
      </c>
      <c r="D63" s="306"/>
      <c r="E63" s="306"/>
      <c r="F63" s="306"/>
      <c r="G63" s="306"/>
      <c r="H63" s="306"/>
      <c r="I63" s="306"/>
      <c r="J63" s="305"/>
    </row>
    <row r="64" spans="1:10" ht="50.25" hidden="1" customHeight="1">
      <c r="C64" s="302" t="s">
        <v>310</v>
      </c>
      <c r="D64" s="302"/>
      <c r="E64" s="302"/>
      <c r="F64" s="302"/>
      <c r="G64" s="302"/>
      <c r="H64" s="302"/>
      <c r="I64" s="302"/>
      <c r="J64" s="305"/>
    </row>
    <row r="65" spans="3:9" s="304" customFormat="1" ht="63.75" hidden="1" customHeight="1">
      <c r="C65" s="302"/>
      <c r="D65" s="302"/>
      <c r="E65" s="302"/>
      <c r="F65" s="302"/>
      <c r="G65" s="302"/>
      <c r="H65" s="302"/>
      <c r="I65" s="302"/>
    </row>
    <row r="66" spans="3:9" ht="27" hidden="1" customHeight="1">
      <c r="C66" s="302"/>
      <c r="D66" s="302"/>
      <c r="E66" s="302"/>
      <c r="F66" s="302"/>
      <c r="G66" s="302"/>
      <c r="H66" s="302"/>
      <c r="I66" s="302"/>
    </row>
    <row r="67" spans="3:9" ht="28.5" hidden="1" customHeight="1">
      <c r="C67" s="303" t="s">
        <v>309</v>
      </c>
      <c r="D67" s="303"/>
      <c r="E67" s="303"/>
      <c r="F67" s="303"/>
      <c r="G67" s="303"/>
      <c r="H67" s="303"/>
      <c r="I67" s="303"/>
    </row>
    <row r="68" spans="3:9" ht="46.5" hidden="1" customHeight="1">
      <c r="C68" s="302" t="s">
        <v>308</v>
      </c>
      <c r="D68" s="302"/>
      <c r="E68" s="302"/>
      <c r="F68" s="302"/>
      <c r="G68" s="302"/>
      <c r="H68" s="302"/>
      <c r="I68" s="302"/>
    </row>
    <row r="69" spans="3:9" ht="59.25" hidden="1" customHeight="1">
      <c r="C69" s="302"/>
      <c r="D69" s="302"/>
      <c r="E69" s="302"/>
      <c r="F69" s="302"/>
      <c r="G69" s="302"/>
      <c r="H69" s="302"/>
      <c r="I69" s="302"/>
    </row>
    <row r="70" spans="3:9" hidden="1"/>
    <row r="71" spans="3:9" hidden="1">
      <c r="C71" s="303" t="s">
        <v>307</v>
      </c>
      <c r="D71" s="303"/>
      <c r="E71" s="303"/>
      <c r="F71" s="303"/>
      <c r="G71" s="303"/>
      <c r="H71" s="303"/>
      <c r="I71" s="303"/>
    </row>
    <row r="72" spans="3:9" ht="103.5" hidden="1" customHeight="1">
      <c r="C72" s="302" t="s">
        <v>306</v>
      </c>
      <c r="D72" s="302"/>
      <c r="E72" s="302"/>
      <c r="F72" s="302"/>
      <c r="G72" s="302"/>
      <c r="H72" s="302"/>
      <c r="I72" s="302"/>
    </row>
    <row r="73" spans="3:9" hidden="1"/>
    <row r="74" spans="3:9" hidden="1"/>
    <row r="75" spans="3:9" hidden="1"/>
    <row r="76" spans="3:9" hidden="1"/>
    <row r="77" spans="3:9" hidden="1"/>
    <row r="78" spans="3:9" hidden="1"/>
    <row r="79" spans="3:9" hidden="1"/>
    <row r="80" spans="3:9" hidden="1"/>
    <row r="81" hidden="1"/>
    <row r="82" hidden="1"/>
    <row r="83" hidden="1"/>
    <row r="84" hidden="1"/>
    <row r="85" hidden="1"/>
    <row r="86" hidden="1"/>
    <row r="87" hidden="1"/>
    <row r="88" hidden="1"/>
    <row r="89" hidden="1"/>
    <row r="90" hidden="1"/>
    <row r="91" hidden="1"/>
    <row r="92" hidden="1"/>
    <row r="93" hidden="1"/>
    <row r="94" hidden="1"/>
    <row r="95" hidden="1"/>
    <row r="96" hidden="1"/>
    <row r="97" spans="7:10" hidden="1"/>
    <row r="98" spans="7:10" hidden="1"/>
    <row r="99" spans="7:10" hidden="1"/>
    <row r="100" spans="7:10" hidden="1"/>
    <row r="101" spans="7:10" hidden="1"/>
    <row r="102" spans="7:10" hidden="1"/>
    <row r="103" spans="7:10" hidden="1"/>
    <row r="104" spans="7:10" hidden="1"/>
    <row r="105" spans="7:10" hidden="1"/>
    <row r="106" spans="7:10" hidden="1"/>
    <row r="107" spans="7:10" hidden="1"/>
    <row r="108" spans="7:10" hidden="1"/>
    <row r="109" spans="7:10" hidden="1"/>
    <row r="110" spans="7:10" hidden="1"/>
    <row r="111" spans="7:10">
      <c r="J111" s="301"/>
    </row>
    <row r="112" spans="7:10">
      <c r="G112" s="301"/>
      <c r="H112" s="301"/>
    </row>
    <row r="113" spans="7:10">
      <c r="G113" s="300"/>
      <c r="H113" s="300"/>
      <c r="J113" s="300"/>
    </row>
  </sheetData>
  <mergeCells count="18">
    <mergeCell ref="D56:I56"/>
    <mergeCell ref="F2:I2"/>
    <mergeCell ref="B1:I1"/>
    <mergeCell ref="D3:F3"/>
    <mergeCell ref="G3:I3"/>
    <mergeCell ref="C61:I62"/>
    <mergeCell ref="B44:C44"/>
    <mergeCell ref="B6:C6"/>
    <mergeCell ref="B7:C7"/>
    <mergeCell ref="B8:C8"/>
    <mergeCell ref="B39:C39"/>
    <mergeCell ref="C59:I60"/>
    <mergeCell ref="C72:I72"/>
    <mergeCell ref="C66:I66"/>
    <mergeCell ref="C67:I67"/>
    <mergeCell ref="C64:I65"/>
    <mergeCell ref="C68:I69"/>
    <mergeCell ref="C71:I71"/>
  </mergeCells>
  <printOptions horizontalCentered="1"/>
  <pageMargins left="0.73" right="0.26" top="0.55000000000000004" bottom="0.23622047244094499" header="0.34" footer="0.196850393700787"/>
  <pageSetup paperSize="9" scale="85"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
  <sheetViews>
    <sheetView topLeftCell="A4" workbookViewId="0">
      <selection activeCell="M37" sqref="M37"/>
    </sheetView>
  </sheetViews>
  <sheetFormatPr defaultRowHeight="12"/>
  <cols>
    <col min="1" max="1" width="4.5703125" style="371" customWidth="1"/>
    <col min="2" max="2" width="49.140625" style="371" customWidth="1"/>
    <col min="3" max="3" width="6.28515625" style="371" customWidth="1"/>
    <col min="4" max="4" width="14.5703125" style="371" customWidth="1"/>
    <col min="5" max="5" width="15.42578125" style="371" customWidth="1"/>
    <col min="6" max="6" width="11.7109375" style="371" customWidth="1"/>
    <col min="7" max="7" width="11.42578125" style="371" customWidth="1"/>
    <col min="8" max="8" width="11.140625" style="371" customWidth="1"/>
    <col min="9" max="9" width="9.140625" style="371"/>
    <col min="10" max="10" width="10.28515625" style="371" hidden="1" customWidth="1"/>
    <col min="11" max="15" width="9.140625" style="371" hidden="1" customWidth="1"/>
    <col min="16" max="17" width="9.140625" style="371"/>
    <col min="18" max="18" width="11.42578125" style="371" customWidth="1"/>
    <col min="19" max="19" width="12.42578125" style="371" customWidth="1"/>
    <col min="20" max="16384" width="9.140625" style="371"/>
  </cols>
  <sheetData>
    <row r="1" spans="1:9" ht="16.5" customHeight="1">
      <c r="C1" s="416"/>
      <c r="D1" s="416"/>
      <c r="E1" s="416"/>
      <c r="F1" s="416"/>
    </row>
    <row r="2" spans="1:9" ht="16.5" customHeight="1">
      <c r="A2" s="396"/>
      <c r="B2" s="415" t="s">
        <v>410</v>
      </c>
      <c r="C2" s="415"/>
      <c r="D2" s="415"/>
      <c r="E2" s="415"/>
      <c r="F2" s="415"/>
      <c r="G2" s="415"/>
      <c r="H2" s="396"/>
      <c r="I2" s="396"/>
    </row>
    <row r="3" spans="1:9" ht="14.25" customHeight="1">
      <c r="A3" s="401"/>
      <c r="B3" s="401"/>
      <c r="C3" s="414"/>
      <c r="D3" s="414"/>
      <c r="E3" s="414"/>
      <c r="F3" s="414"/>
      <c r="G3" s="401"/>
      <c r="H3" s="396"/>
      <c r="I3" s="396"/>
    </row>
    <row r="4" spans="1:9" ht="19.5" customHeight="1">
      <c r="A4" s="392"/>
      <c r="B4" s="392"/>
      <c r="C4" s="392" t="s">
        <v>409</v>
      </c>
      <c r="D4" s="391" t="s">
        <v>408</v>
      </c>
      <c r="E4" s="391"/>
      <c r="F4" s="391"/>
      <c r="G4" s="401"/>
      <c r="H4" s="396"/>
      <c r="I4" s="396"/>
    </row>
    <row r="5" spans="1:9" ht="15.75" customHeight="1">
      <c r="A5" s="389"/>
      <c r="B5" s="389"/>
      <c r="C5" s="389"/>
      <c r="D5" s="388" t="s">
        <v>370</v>
      </c>
      <c r="E5" s="388" t="s">
        <v>369</v>
      </c>
      <c r="F5" s="388" t="s">
        <v>0</v>
      </c>
      <c r="G5" s="401"/>
      <c r="H5" s="396"/>
      <c r="I5" s="396"/>
    </row>
    <row r="6" spans="1:9" ht="12.75" customHeight="1">
      <c r="A6" s="387"/>
      <c r="B6" s="387"/>
      <c r="C6" s="413" t="s">
        <v>407</v>
      </c>
      <c r="D6" s="381"/>
      <c r="E6" s="381"/>
      <c r="F6" s="381"/>
      <c r="G6" s="401"/>
      <c r="H6" s="396"/>
      <c r="I6" s="396"/>
    </row>
    <row r="7" spans="1:9">
      <c r="A7" s="411">
        <v>1</v>
      </c>
      <c r="B7" s="412" t="s">
        <v>406</v>
      </c>
      <c r="C7" s="411">
        <v>1</v>
      </c>
      <c r="D7" s="410">
        <f>SUM(D8,D32)</f>
        <v>7680729.8000000007</v>
      </c>
      <c r="E7" s="410">
        <f>SUM(E8,E32)</f>
        <v>6848196.3000000007</v>
      </c>
      <c r="F7" s="410">
        <f>E7/D7*100</f>
        <v>89.160750063099471</v>
      </c>
      <c r="G7" s="401"/>
      <c r="H7" s="396"/>
      <c r="I7" s="396"/>
    </row>
    <row r="8" spans="1:9" ht="18.75" customHeight="1">
      <c r="A8" s="385">
        <v>1</v>
      </c>
      <c r="B8" s="404" t="s">
        <v>405</v>
      </c>
      <c r="C8" s="394">
        <v>2</v>
      </c>
      <c r="D8" s="403">
        <f>SUM(D9:D31)</f>
        <v>6715944.8000000007</v>
      </c>
      <c r="E8" s="403">
        <f>SUM(E9:E31)</f>
        <v>5946810.8000000007</v>
      </c>
      <c r="F8" s="403">
        <f>E8/D8*100</f>
        <v>88.547642619099548</v>
      </c>
      <c r="G8" s="401"/>
      <c r="H8" s="396"/>
      <c r="I8" s="396"/>
    </row>
    <row r="9" spans="1:9" ht="18.75" customHeight="1">
      <c r="A9" s="385"/>
      <c r="B9" s="395" t="s">
        <v>404</v>
      </c>
      <c r="C9" s="394">
        <v>3</v>
      </c>
      <c r="D9" s="402">
        <v>0</v>
      </c>
      <c r="E9" s="402">
        <v>298.60000000000002</v>
      </c>
      <c r="F9" s="402" t="e">
        <f>E9/D9*100</f>
        <v>#DIV/0!</v>
      </c>
      <c r="G9" s="401"/>
      <c r="H9" s="396"/>
      <c r="I9" s="396"/>
    </row>
    <row r="10" spans="1:9" ht="18.75" customHeight="1">
      <c r="A10" s="387"/>
      <c r="B10" s="395" t="s">
        <v>403</v>
      </c>
      <c r="C10" s="394">
        <v>4</v>
      </c>
      <c r="D10" s="402">
        <v>296147.20000000001</v>
      </c>
      <c r="E10" s="402">
        <v>214734.3</v>
      </c>
      <c r="F10" s="402">
        <f>E10/D10*100</f>
        <v>72.509312936269524</v>
      </c>
      <c r="G10" s="401"/>
      <c r="H10" s="396"/>
      <c r="I10" s="396"/>
    </row>
    <row r="11" spans="1:9" ht="18.75" customHeight="1">
      <c r="A11" s="387"/>
      <c r="B11" s="395" t="s">
        <v>402</v>
      </c>
      <c r="C11" s="394">
        <v>5</v>
      </c>
      <c r="D11" s="402">
        <v>15116.6</v>
      </c>
      <c r="E11" s="402">
        <v>4585.1000000000004</v>
      </c>
      <c r="F11" s="402">
        <f>E11/D11*100</f>
        <v>30.331556037733353</v>
      </c>
      <c r="G11" s="401"/>
      <c r="H11" s="396"/>
      <c r="I11" s="396"/>
    </row>
    <row r="12" spans="1:9" ht="18.75" customHeight="1">
      <c r="A12" s="387"/>
      <c r="B12" s="395" t="s">
        <v>379</v>
      </c>
      <c r="C12" s="394">
        <v>6</v>
      </c>
      <c r="D12" s="402">
        <v>129769.4</v>
      </c>
      <c r="E12" s="402">
        <v>98747.9</v>
      </c>
      <c r="F12" s="402">
        <f>E12/D12*100</f>
        <v>76.094903729230467</v>
      </c>
      <c r="G12" s="401"/>
      <c r="H12" s="396"/>
      <c r="I12" s="396"/>
    </row>
    <row r="13" spans="1:9" ht="28.5" customHeight="1">
      <c r="A13" s="387"/>
      <c r="B13" s="409" t="s">
        <v>401</v>
      </c>
      <c r="C13" s="394">
        <v>7</v>
      </c>
      <c r="D13" s="401">
        <v>4225650.4000000004</v>
      </c>
      <c r="E13" s="401">
        <v>3836308.8</v>
      </c>
      <c r="F13" s="406">
        <f>E13/D13*100</f>
        <v>90.786232576173347</v>
      </c>
      <c r="G13" s="401"/>
      <c r="I13" s="396"/>
    </row>
    <row r="14" spans="1:9" ht="21.75" customHeight="1">
      <c r="A14" s="387"/>
      <c r="B14" s="395" t="s">
        <v>400</v>
      </c>
      <c r="C14" s="394">
        <v>8</v>
      </c>
      <c r="D14" s="402">
        <v>195816.4</v>
      </c>
      <c r="E14" s="402">
        <v>193373.5</v>
      </c>
      <c r="F14" s="402">
        <f>E14/D14*100</f>
        <v>98.752453829199197</v>
      </c>
      <c r="G14" s="401"/>
      <c r="I14" s="396"/>
    </row>
    <row r="15" spans="1:9" ht="21.75" customHeight="1">
      <c r="A15" s="387"/>
      <c r="B15" s="395" t="s">
        <v>399</v>
      </c>
      <c r="C15" s="394">
        <v>9</v>
      </c>
      <c r="D15" s="402">
        <v>7891.8</v>
      </c>
      <c r="E15" s="402">
        <v>5622</v>
      </c>
      <c r="F15" s="402">
        <f>E15/D15*100</f>
        <v>71.238500722268682</v>
      </c>
      <c r="G15" s="401"/>
      <c r="H15" s="396"/>
      <c r="I15" s="396"/>
    </row>
    <row r="16" spans="1:9" ht="34.5" customHeight="1">
      <c r="A16" s="387"/>
      <c r="B16" s="395" t="s">
        <v>398</v>
      </c>
      <c r="C16" s="394">
        <v>10</v>
      </c>
      <c r="D16" s="402">
        <v>197421.4</v>
      </c>
      <c r="E16" s="402">
        <v>203957.7</v>
      </c>
      <c r="F16" s="402">
        <f>E16/D16*100</f>
        <v>103.31083661649649</v>
      </c>
      <c r="G16" s="401"/>
      <c r="H16" s="396"/>
      <c r="I16" s="396"/>
    </row>
    <row r="17" spans="1:9" ht="22.5" customHeight="1">
      <c r="A17" s="387"/>
      <c r="B17" s="395" t="s">
        <v>397</v>
      </c>
      <c r="C17" s="394">
        <v>11</v>
      </c>
      <c r="D17" s="408">
        <v>10520</v>
      </c>
      <c r="E17" s="408">
        <v>34629.5</v>
      </c>
      <c r="F17" s="402">
        <f>E17/D17*100</f>
        <v>329.17775665399239</v>
      </c>
      <c r="G17" s="401"/>
      <c r="H17" s="396"/>
      <c r="I17" s="396"/>
    </row>
    <row r="18" spans="1:9" ht="33.75" customHeight="1">
      <c r="A18" s="387"/>
      <c r="B18" s="395" t="s">
        <v>396</v>
      </c>
      <c r="C18" s="394">
        <v>12</v>
      </c>
      <c r="D18" s="402">
        <v>163227.4</v>
      </c>
      <c r="E18" s="402">
        <v>127835.9</v>
      </c>
      <c r="F18" s="402">
        <f>E18/D18*100</f>
        <v>78.317672155532719</v>
      </c>
      <c r="G18" s="401"/>
      <c r="H18" s="396"/>
      <c r="I18" s="396"/>
    </row>
    <row r="19" spans="1:9" ht="27.75" customHeight="1">
      <c r="A19" s="387"/>
      <c r="B19" s="395" t="s">
        <v>395</v>
      </c>
      <c r="C19" s="394">
        <v>13</v>
      </c>
      <c r="D19" s="402">
        <v>466044.1</v>
      </c>
      <c r="E19" s="402">
        <v>410171.9</v>
      </c>
      <c r="F19" s="402">
        <f>E19/D19*100</f>
        <v>88.011392054957895</v>
      </c>
      <c r="G19" s="401"/>
      <c r="H19" s="396"/>
      <c r="I19" s="396"/>
    </row>
    <row r="20" spans="1:9" ht="24.75" customHeight="1">
      <c r="A20" s="387"/>
      <c r="B20" s="395" t="s">
        <v>394</v>
      </c>
      <c r="C20" s="394">
        <v>14</v>
      </c>
      <c r="D20" s="402">
        <v>8816</v>
      </c>
      <c r="E20" s="402">
        <v>743.6</v>
      </c>
      <c r="F20" s="402">
        <f>E20/D20*100</f>
        <v>8.4346642468239565</v>
      </c>
      <c r="G20" s="401"/>
      <c r="H20" s="396"/>
      <c r="I20" s="396"/>
    </row>
    <row r="21" spans="1:9" ht="31.5" customHeight="1">
      <c r="A21" s="387"/>
      <c r="B21" s="395" t="s">
        <v>393</v>
      </c>
      <c r="C21" s="394">
        <v>15</v>
      </c>
      <c r="D21" s="402">
        <v>10565</v>
      </c>
      <c r="E21" s="402">
        <v>7851.7</v>
      </c>
      <c r="F21" s="402">
        <f>E21/D21*100</f>
        <v>74.318031235210597</v>
      </c>
      <c r="G21" s="401"/>
      <c r="H21" s="396"/>
      <c r="I21" s="396"/>
    </row>
    <row r="22" spans="1:9" ht="27" customHeight="1">
      <c r="A22" s="387"/>
      <c r="B22" s="395" t="s">
        <v>392</v>
      </c>
      <c r="C22" s="394">
        <v>16</v>
      </c>
      <c r="D22" s="402">
        <v>10520</v>
      </c>
      <c r="E22" s="402">
        <v>34629.5</v>
      </c>
      <c r="F22" s="402">
        <f>E22/D22*100</f>
        <v>329.17775665399239</v>
      </c>
      <c r="G22" s="401"/>
      <c r="H22" s="396"/>
      <c r="I22" s="396"/>
    </row>
    <row r="23" spans="1:9" ht="29.25" customHeight="1">
      <c r="A23" s="387"/>
      <c r="B23" s="395" t="s">
        <v>391</v>
      </c>
      <c r="C23" s="394">
        <v>17</v>
      </c>
      <c r="D23" s="402">
        <v>21114</v>
      </c>
      <c r="E23" s="402">
        <v>13936.2</v>
      </c>
      <c r="F23" s="402">
        <f>E23/D23*100</f>
        <v>66.004546746234723</v>
      </c>
      <c r="G23" s="402"/>
      <c r="H23" s="407"/>
      <c r="I23" s="402"/>
    </row>
    <row r="24" spans="1:9" ht="17.25" customHeight="1">
      <c r="A24" s="387"/>
      <c r="B24" s="395" t="s">
        <v>390</v>
      </c>
      <c r="C24" s="394">
        <v>18</v>
      </c>
      <c r="D24" s="402">
        <v>1707</v>
      </c>
      <c r="E24" s="406">
        <v>4449.8999999999996</v>
      </c>
      <c r="F24" s="402">
        <f>E24/D24*100</f>
        <v>260.68541300527238</v>
      </c>
      <c r="G24" s="401"/>
      <c r="H24" s="396"/>
      <c r="I24" s="396"/>
    </row>
    <row r="25" spans="1:9" ht="17.25" customHeight="1">
      <c r="A25" s="387"/>
      <c r="B25" s="395" t="s">
        <v>333</v>
      </c>
      <c r="C25" s="394">
        <v>19</v>
      </c>
      <c r="D25" s="401">
        <v>179307</v>
      </c>
      <c r="E25" s="401">
        <v>117595.5</v>
      </c>
      <c r="F25" s="402">
        <f>E25/D25*100</f>
        <v>65.583329150563003</v>
      </c>
      <c r="G25" s="401"/>
      <c r="H25" s="396"/>
      <c r="I25" s="396"/>
    </row>
    <row r="26" spans="1:9" ht="17.25" customHeight="1">
      <c r="A26" s="387"/>
      <c r="B26" s="395" t="s">
        <v>389</v>
      </c>
      <c r="C26" s="394">
        <v>20</v>
      </c>
      <c r="D26" s="401">
        <v>0</v>
      </c>
      <c r="E26" s="401">
        <v>40</v>
      </c>
      <c r="F26" s="402" t="e">
        <f>E26/D26*100</f>
        <v>#DIV/0!</v>
      </c>
      <c r="G26" s="401"/>
      <c r="H26" s="396"/>
      <c r="I26" s="396"/>
    </row>
    <row r="27" spans="1:9" ht="17.25" customHeight="1">
      <c r="A27" s="387"/>
      <c r="B27" s="395" t="s">
        <v>388</v>
      </c>
      <c r="C27" s="394">
        <v>21</v>
      </c>
      <c r="D27" s="402">
        <v>309707.59999999998</v>
      </c>
      <c r="E27" s="402">
        <v>211826.3</v>
      </c>
      <c r="F27" s="402">
        <f>E27/D27*100</f>
        <v>68.39557698939258</v>
      </c>
      <c r="G27" s="406"/>
      <c r="H27" s="396"/>
      <c r="I27" s="396"/>
    </row>
    <row r="28" spans="1:9" ht="17.25" customHeight="1">
      <c r="A28" s="387"/>
      <c r="B28" s="395" t="s">
        <v>379</v>
      </c>
      <c r="C28" s="394">
        <v>22</v>
      </c>
      <c r="D28" s="402">
        <v>4572</v>
      </c>
      <c r="E28" s="402">
        <v>9422.2000000000007</v>
      </c>
      <c r="F28" s="402">
        <f>E28/D28*100</f>
        <v>206.08486439195102</v>
      </c>
      <c r="G28" s="406"/>
      <c r="H28" s="401"/>
      <c r="I28" s="401"/>
    </row>
    <row r="29" spans="1:9" ht="27" customHeight="1">
      <c r="A29" s="387"/>
      <c r="B29" s="395" t="s">
        <v>387</v>
      </c>
      <c r="C29" s="394">
        <v>23</v>
      </c>
      <c r="D29" s="402">
        <v>29136.400000000001</v>
      </c>
      <c r="E29" s="402">
        <v>24029.5</v>
      </c>
      <c r="F29" s="402">
        <f>E29/D29*100</f>
        <v>82.472439971993794</v>
      </c>
      <c r="G29" s="401"/>
      <c r="H29" s="402"/>
      <c r="I29" s="396"/>
    </row>
    <row r="30" spans="1:9" ht="18.75" customHeight="1">
      <c r="A30" s="387"/>
      <c r="B30" s="395" t="s">
        <v>386</v>
      </c>
      <c r="C30" s="394">
        <v>24</v>
      </c>
      <c r="D30" s="402">
        <v>0</v>
      </c>
      <c r="E30" s="402">
        <v>0</v>
      </c>
      <c r="F30" s="402" t="e">
        <f>E30/D30*100</f>
        <v>#DIV/0!</v>
      </c>
      <c r="G30" s="401"/>
      <c r="H30" s="396"/>
      <c r="I30" s="396"/>
    </row>
    <row r="31" spans="1:9" ht="32.25" customHeight="1">
      <c r="A31" s="387"/>
      <c r="B31" s="395" t="s">
        <v>385</v>
      </c>
      <c r="C31" s="394">
        <v>25</v>
      </c>
      <c r="D31" s="402">
        <v>432895.1</v>
      </c>
      <c r="E31" s="402">
        <v>392021.2</v>
      </c>
      <c r="F31" s="402">
        <f>E31/D31*100</f>
        <v>90.558012784159487</v>
      </c>
      <c r="G31" s="401"/>
      <c r="H31" s="396" t="s">
        <v>277</v>
      </c>
      <c r="I31" s="396"/>
    </row>
    <row r="32" spans="1:9" ht="31.5" customHeight="1">
      <c r="A32" s="405" t="s">
        <v>366</v>
      </c>
      <c r="B32" s="404" t="s">
        <v>384</v>
      </c>
      <c r="C32" s="394">
        <v>26</v>
      </c>
      <c r="D32" s="403">
        <f>SUM(D33:D37)</f>
        <v>964785</v>
      </c>
      <c r="E32" s="403">
        <f>SUM(E33:E37)</f>
        <v>901385.5</v>
      </c>
      <c r="F32" s="403">
        <f>E32/D32*100</f>
        <v>93.428639541452242</v>
      </c>
      <c r="G32" s="401"/>
      <c r="H32" s="396"/>
      <c r="I32" s="396"/>
    </row>
    <row r="33" spans="1:12" ht="24.75" customHeight="1">
      <c r="A33" s="387"/>
      <c r="B33" s="395" t="s">
        <v>383</v>
      </c>
      <c r="C33" s="394">
        <v>27</v>
      </c>
      <c r="D33" s="402">
        <v>1050</v>
      </c>
      <c r="E33" s="402">
        <v>0</v>
      </c>
      <c r="F33" s="402">
        <f>E33/D33*100</f>
        <v>0</v>
      </c>
      <c r="G33" s="401"/>
      <c r="H33" s="396"/>
      <c r="I33" s="396"/>
    </row>
    <row r="34" spans="1:12" ht="24.75" customHeight="1">
      <c r="A34" s="387"/>
      <c r="B34" s="395" t="s">
        <v>382</v>
      </c>
      <c r="C34" s="394">
        <v>28</v>
      </c>
      <c r="D34" s="402">
        <v>731060</v>
      </c>
      <c r="E34" s="402">
        <v>693469.6</v>
      </c>
      <c r="F34" s="402">
        <f>E34/D34*100</f>
        <v>94.858096462670645</v>
      </c>
      <c r="G34" s="401" t="s">
        <v>381</v>
      </c>
      <c r="H34" s="396"/>
      <c r="I34" s="396"/>
    </row>
    <row r="35" spans="1:12" ht="24.75" customHeight="1">
      <c r="A35" s="387"/>
      <c r="B35" s="395" t="s">
        <v>380</v>
      </c>
      <c r="C35" s="394">
        <v>29</v>
      </c>
      <c r="D35" s="402">
        <v>153675</v>
      </c>
      <c r="E35" s="402">
        <v>155068.5</v>
      </c>
      <c r="F35" s="402">
        <f>E35/D35*100</f>
        <v>100.90678379697412</v>
      </c>
      <c r="G35" s="401"/>
      <c r="H35" s="396"/>
      <c r="I35" s="396"/>
    </row>
    <row r="36" spans="1:12" ht="24.75" customHeight="1" thickBot="1">
      <c r="A36" s="400"/>
      <c r="B36" s="399" t="s">
        <v>379</v>
      </c>
      <c r="C36" s="398">
        <v>31</v>
      </c>
      <c r="D36" s="397">
        <v>79000</v>
      </c>
      <c r="E36" s="397">
        <v>52847.4</v>
      </c>
      <c r="F36" s="397">
        <f>E36/D36*100</f>
        <v>66.895443037974687</v>
      </c>
      <c r="G36" s="401"/>
      <c r="H36" s="396"/>
      <c r="I36" s="396"/>
    </row>
    <row r="37" spans="1:12" ht="24.75" hidden="1" customHeight="1" thickBot="1">
      <c r="A37" s="400"/>
      <c r="B37" s="399" t="s">
        <v>378</v>
      </c>
      <c r="C37" s="398">
        <v>30</v>
      </c>
      <c r="D37" s="397"/>
      <c r="E37" s="397"/>
      <c r="F37" s="397" t="e">
        <f>E37/D37*100</f>
        <v>#DIV/0!</v>
      </c>
      <c r="G37" s="396"/>
      <c r="H37" s="396"/>
      <c r="I37" s="396"/>
    </row>
    <row r="38" spans="1:12" ht="24.75" customHeight="1">
      <c r="A38" s="387"/>
      <c r="B38" s="395"/>
      <c r="C38" s="394"/>
      <c r="D38" s="381"/>
      <c r="E38" s="381"/>
      <c r="F38" s="384"/>
    </row>
    <row r="39" spans="1:12" ht="12" customHeight="1">
      <c r="A39" s="393" t="s">
        <v>325</v>
      </c>
      <c r="B39" s="393"/>
      <c r="C39" s="392"/>
      <c r="D39" s="391" t="s">
        <v>377</v>
      </c>
      <c r="E39" s="391"/>
      <c r="F39" s="391"/>
      <c r="G39" s="373"/>
    </row>
    <row r="40" spans="1:12">
      <c r="A40" s="390"/>
      <c r="B40" s="390"/>
      <c r="C40" s="389"/>
      <c r="D40" s="388" t="s">
        <v>370</v>
      </c>
      <c r="E40" s="388" t="s">
        <v>369</v>
      </c>
      <c r="F40" s="388" t="s">
        <v>0</v>
      </c>
    </row>
    <row r="41" spans="1:12">
      <c r="A41" s="387"/>
      <c r="B41" s="386" t="s">
        <v>324</v>
      </c>
      <c r="C41" s="385"/>
      <c r="D41" s="339">
        <v>27217052.600000001</v>
      </c>
      <c r="E41" s="338">
        <v>26233512.300000001</v>
      </c>
      <c r="F41" s="379">
        <f>E41/D41*100</f>
        <v>96.386308560097362</v>
      </c>
      <c r="J41" s="371">
        <v>72269.399999999994</v>
      </c>
      <c r="K41" s="371">
        <f>SUM(G41,I41)</f>
        <v>0</v>
      </c>
      <c r="L41" s="371">
        <f>SUM(H41,J41)</f>
        <v>72269.399999999994</v>
      </c>
    </row>
    <row r="42" spans="1:12">
      <c r="A42" s="381"/>
      <c r="B42" s="382" t="s">
        <v>323</v>
      </c>
      <c r="C42" s="381"/>
      <c r="D42" s="337">
        <v>2449534.7000000002</v>
      </c>
      <c r="E42" s="332">
        <v>2361016.1</v>
      </c>
      <c r="F42" s="379">
        <f>E42/D42*100</f>
        <v>96.386309612188796</v>
      </c>
      <c r="J42" s="371">
        <v>16607.3</v>
      </c>
      <c r="K42" s="371">
        <f>SUM(G42,I42)</f>
        <v>0</v>
      </c>
      <c r="L42" s="371">
        <f>SUM(H42,J42)</f>
        <v>16607.3</v>
      </c>
    </row>
    <row r="43" spans="1:12">
      <c r="A43" s="381"/>
      <c r="B43" s="382" t="s">
        <v>322</v>
      </c>
      <c r="C43" s="381"/>
      <c r="D43" s="337">
        <v>573474.80000000005</v>
      </c>
      <c r="E43" s="332">
        <v>486837.6</v>
      </c>
      <c r="F43" s="379">
        <f>E43/D43*100</f>
        <v>84.892588131161119</v>
      </c>
      <c r="J43" s="371">
        <v>2855.8</v>
      </c>
      <c r="K43" s="371">
        <f>SUM(G43,I43)</f>
        <v>0</v>
      </c>
      <c r="L43" s="371">
        <f>SUM(H43,J43)</f>
        <v>2855.8</v>
      </c>
    </row>
    <row r="44" spans="1:12">
      <c r="A44" s="381"/>
      <c r="B44" s="382" t="s">
        <v>321</v>
      </c>
      <c r="C44" s="384"/>
      <c r="D44" s="337">
        <v>10064096.6</v>
      </c>
      <c r="E44" s="337">
        <v>8057898.2000000002</v>
      </c>
      <c r="F44" s="379">
        <f>E44/D44*100</f>
        <v>80.065787524336756</v>
      </c>
      <c r="J44" s="371">
        <v>88483.199999999997</v>
      </c>
      <c r="K44" s="371">
        <f>SUM(G44,I44)</f>
        <v>0</v>
      </c>
      <c r="L44" s="371">
        <f>SUM(H44,J44)</f>
        <v>88483.199999999997</v>
      </c>
    </row>
    <row r="45" spans="1:12" hidden="1">
      <c r="A45" s="381"/>
      <c r="B45" s="382" t="s">
        <v>320</v>
      </c>
      <c r="C45" s="384"/>
      <c r="D45" s="383"/>
      <c r="E45" s="383"/>
      <c r="F45" s="379" t="e">
        <f>E45/D45*100</f>
        <v>#DIV/0!</v>
      </c>
      <c r="K45" s="371">
        <f>SUM(G45,I45)</f>
        <v>0</v>
      </c>
      <c r="L45" s="371">
        <f>SUM(H45,J45)</f>
        <v>0</v>
      </c>
    </row>
    <row r="46" spans="1:12" hidden="1">
      <c r="A46" s="381"/>
      <c r="B46" s="382" t="s">
        <v>376</v>
      </c>
      <c r="C46" s="381"/>
      <c r="D46" s="383"/>
      <c r="E46" s="383"/>
      <c r="F46" s="379" t="e">
        <f>E46/D46*100</f>
        <v>#DIV/0!</v>
      </c>
      <c r="K46" s="371">
        <f>SUM(G46,I46)</f>
        <v>0</v>
      </c>
      <c r="L46" s="371">
        <f>SUM(H46,J46)</f>
        <v>0</v>
      </c>
    </row>
    <row r="47" spans="1:12">
      <c r="A47" s="381"/>
      <c r="B47" s="382" t="s">
        <v>375</v>
      </c>
      <c r="C47" s="381"/>
      <c r="D47" s="383"/>
      <c r="E47" s="383"/>
      <c r="F47" s="379" t="e">
        <f>E47/D47*100</f>
        <v>#DIV/0!</v>
      </c>
      <c r="K47" s="371">
        <f>SUM(G47,I47)</f>
        <v>0</v>
      </c>
      <c r="L47" s="371">
        <f>SUM(H47,J47)</f>
        <v>0</v>
      </c>
    </row>
    <row r="48" spans="1:12">
      <c r="A48" s="381"/>
      <c r="B48" s="382" t="s">
        <v>318</v>
      </c>
      <c r="C48" s="381"/>
      <c r="D48" s="380">
        <v>16426021</v>
      </c>
      <c r="E48" s="380">
        <v>13222025.1</v>
      </c>
      <c r="F48" s="379">
        <f>E48/D48*100</f>
        <v>80.494388141839096</v>
      </c>
      <c r="J48" s="371">
        <v>36228.6</v>
      </c>
      <c r="K48" s="371">
        <f>SUM(G48,I48)</f>
        <v>0</v>
      </c>
      <c r="L48" s="371">
        <f>SUM(H48,J48)</f>
        <v>36228.6</v>
      </c>
    </row>
    <row r="49" spans="1:12" ht="12.75" thickBot="1">
      <c r="A49" s="378"/>
      <c r="B49" s="377" t="s">
        <v>317</v>
      </c>
      <c r="C49" s="377"/>
      <c r="D49" s="376">
        <f>SUM(D41:D48)</f>
        <v>56730179.700000003</v>
      </c>
      <c r="E49" s="376">
        <f>SUM(E41:E48)</f>
        <v>50361289.300000004</v>
      </c>
      <c r="F49" s="375">
        <f>E49/D49*100</f>
        <v>88.773364664663674</v>
      </c>
      <c r="G49" s="372"/>
      <c r="J49" s="371">
        <v>284372.59999999998</v>
      </c>
      <c r="K49" s="371">
        <f>SUM(G49,I49)</f>
        <v>0</v>
      </c>
      <c r="L49" s="371">
        <f>SUM(H49,J49)</f>
        <v>284372.59999999998</v>
      </c>
    </row>
    <row r="50" spans="1:12">
      <c r="A50" s="373"/>
      <c r="B50" s="373"/>
      <c r="C50" s="373"/>
      <c r="D50" s="373"/>
      <c r="E50" s="373"/>
      <c r="F50" s="373"/>
      <c r="G50" s="374"/>
      <c r="H50" s="374"/>
      <c r="I50" s="373"/>
    </row>
    <row r="54" spans="1:12">
      <c r="D54" s="372"/>
      <c r="E54" s="372"/>
    </row>
    <row r="60" spans="1:12">
      <c r="D60" s="372"/>
    </row>
  </sheetData>
  <mergeCells count="8">
    <mergeCell ref="C1:F1"/>
    <mergeCell ref="A39:B40"/>
    <mergeCell ref="C39:C40"/>
    <mergeCell ref="B2:G2"/>
    <mergeCell ref="D4:F4"/>
    <mergeCell ref="D39:F39"/>
    <mergeCell ref="C4:C5"/>
    <mergeCell ref="A4:B5"/>
  </mergeCells>
  <printOptions horizontalCentered="1"/>
  <pageMargins left="0.19685039370078741" right="0.27559055118110237" top="0.70866141732283472" bottom="0.23622047244094491" header="0.51181102362204722" footer="0.19685039370078741"/>
  <pageSetup paperSize="9" scale="73"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workbookViewId="0">
      <selection activeCell="AN25" sqref="AN25"/>
    </sheetView>
  </sheetViews>
  <sheetFormatPr defaultRowHeight="12"/>
  <cols>
    <col min="1" max="1" width="4" style="417" customWidth="1"/>
    <col min="2" max="2" width="18.7109375" style="417" customWidth="1"/>
    <col min="3" max="4" width="11" style="417" customWidth="1"/>
    <col min="5" max="5" width="8" style="417" customWidth="1"/>
    <col min="6" max="7" width="11" style="417" customWidth="1"/>
    <col min="8" max="8" width="8.42578125" style="417" customWidth="1"/>
    <col min="9" max="10" width="11" style="417" customWidth="1"/>
    <col min="11" max="11" width="8" style="417" customWidth="1"/>
    <col min="12" max="13" width="11" style="417" customWidth="1"/>
    <col min="14" max="14" width="8.85546875" style="417" customWidth="1"/>
    <col min="15" max="15" width="11" style="417" customWidth="1"/>
    <col min="16" max="16" width="9.140625" style="417" customWidth="1"/>
    <col min="17" max="18" width="9.140625" style="417" hidden="1" customWidth="1"/>
    <col min="19" max="20" width="10" style="417" hidden="1" customWidth="1"/>
    <col min="21" max="21" width="12.7109375" style="417" hidden="1" customWidth="1"/>
    <col min="22" max="22" width="10" style="417" hidden="1" customWidth="1"/>
    <col min="23" max="34" width="9.140625" style="417" hidden="1" customWidth="1"/>
    <col min="35" max="38" width="10" style="417" hidden="1" customWidth="1"/>
    <col min="39" max="44" width="9.140625" style="417" customWidth="1"/>
    <col min="45" max="16384" width="9.140625" style="417"/>
  </cols>
  <sheetData>
    <row r="1" spans="1:38" ht="23.25" customHeight="1"/>
    <row r="2" spans="1:38">
      <c r="A2" s="440"/>
      <c r="B2" s="440"/>
      <c r="C2" s="439" t="s">
        <v>425</v>
      </c>
      <c r="D2" s="439"/>
      <c r="E2" s="439"/>
      <c r="F2" s="439"/>
      <c r="G2" s="439"/>
      <c r="H2" s="439"/>
      <c r="I2" s="439"/>
      <c r="J2" s="439"/>
      <c r="K2" s="439"/>
      <c r="L2" s="439"/>
      <c r="M2" s="439"/>
      <c r="N2" s="439"/>
      <c r="O2" s="439"/>
      <c r="P2" s="439"/>
      <c r="Q2" s="439"/>
      <c r="R2" s="439"/>
      <c r="S2" s="439"/>
      <c r="T2" s="439"/>
    </row>
    <row r="3" spans="1:38" ht="12" customHeight="1">
      <c r="A3" s="435"/>
      <c r="B3" s="435"/>
      <c r="C3" s="435"/>
      <c r="D3" s="435"/>
      <c r="E3" s="435"/>
      <c r="F3" s="435"/>
      <c r="G3" s="435"/>
      <c r="H3" s="435"/>
      <c r="I3" s="438"/>
      <c r="J3" s="438"/>
      <c r="K3" s="438"/>
      <c r="L3" s="438"/>
      <c r="M3" s="438"/>
      <c r="N3" s="438"/>
      <c r="O3" s="438"/>
    </row>
    <row r="4" spans="1:38" ht="33" customHeight="1">
      <c r="A4" s="393" t="s">
        <v>424</v>
      </c>
      <c r="B4" s="393" t="s">
        <v>423</v>
      </c>
      <c r="C4" s="391" t="s">
        <v>422</v>
      </c>
      <c r="D4" s="391"/>
      <c r="E4" s="391"/>
      <c r="F4" s="391"/>
      <c r="G4" s="391"/>
      <c r="H4" s="391"/>
      <c r="I4" s="391" t="s">
        <v>421</v>
      </c>
      <c r="J4" s="391"/>
      <c r="K4" s="391"/>
      <c r="L4" s="391"/>
      <c r="M4" s="391"/>
      <c r="N4" s="391"/>
      <c r="O4" s="391" t="s">
        <v>420</v>
      </c>
    </row>
    <row r="5" spans="1:38" ht="14.25" customHeight="1">
      <c r="A5" s="393"/>
      <c r="B5" s="393"/>
      <c r="C5" s="391">
        <v>2014</v>
      </c>
      <c r="D5" s="391"/>
      <c r="E5" s="391"/>
      <c r="F5" s="391">
        <v>2015</v>
      </c>
      <c r="G5" s="391"/>
      <c r="H5" s="391"/>
      <c r="I5" s="391">
        <v>2014</v>
      </c>
      <c r="J5" s="391"/>
      <c r="K5" s="391"/>
      <c r="L5" s="391">
        <v>2015</v>
      </c>
      <c r="M5" s="391"/>
      <c r="N5" s="391"/>
      <c r="O5" s="391"/>
    </row>
    <row r="6" spans="1:38" ht="14.25" customHeight="1">
      <c r="A6" s="390"/>
      <c r="B6" s="390"/>
      <c r="C6" s="437" t="s">
        <v>419</v>
      </c>
      <c r="D6" s="437" t="s">
        <v>418</v>
      </c>
      <c r="E6" s="437" t="s">
        <v>417</v>
      </c>
      <c r="F6" s="437" t="s">
        <v>419</v>
      </c>
      <c r="G6" s="437" t="s">
        <v>418</v>
      </c>
      <c r="H6" s="437" t="s">
        <v>417</v>
      </c>
      <c r="I6" s="437" t="s">
        <v>419</v>
      </c>
      <c r="J6" s="437" t="s">
        <v>418</v>
      </c>
      <c r="K6" s="437" t="s">
        <v>417</v>
      </c>
      <c r="L6" s="437" t="s">
        <v>419</v>
      </c>
      <c r="M6" s="437" t="s">
        <v>418</v>
      </c>
      <c r="N6" s="437" t="s">
        <v>417</v>
      </c>
      <c r="O6" s="436"/>
      <c r="W6" s="417" t="s">
        <v>416</v>
      </c>
    </row>
    <row r="7" spans="1:38">
      <c r="A7" s="434">
        <v>1</v>
      </c>
      <c r="B7" s="435" t="s">
        <v>1</v>
      </c>
      <c r="C7" s="408">
        <v>19997.8</v>
      </c>
      <c r="D7" s="408">
        <v>39923.199999999997</v>
      </c>
      <c r="E7" s="408">
        <v>199.6379601756193</v>
      </c>
      <c r="F7" s="408">
        <v>40766.800000000003</v>
      </c>
      <c r="G7" s="408">
        <v>33827.599999999999</v>
      </c>
      <c r="H7" s="408">
        <f>G7/F7*100</f>
        <v>82.978305876350362</v>
      </c>
      <c r="I7" s="408">
        <v>1288964.6000000001</v>
      </c>
      <c r="J7" s="408">
        <v>982364.2</v>
      </c>
      <c r="K7" s="427">
        <v>76.213435186660661</v>
      </c>
      <c r="L7" s="408">
        <v>1150015.6000000001</v>
      </c>
      <c r="M7" s="408">
        <v>1081569.5</v>
      </c>
      <c r="N7" s="408">
        <f>M7/L7*100</f>
        <v>94.048245954228776</v>
      </c>
      <c r="O7" s="427">
        <f>G7/M7*100</f>
        <v>3.1276399713564405</v>
      </c>
      <c r="Q7" s="417">
        <v>6067.7</v>
      </c>
      <c r="R7" s="417">
        <v>7846.6</v>
      </c>
      <c r="S7" s="417">
        <v>21098.6</v>
      </c>
      <c r="T7" s="417">
        <v>19273.8</v>
      </c>
      <c r="U7" s="417">
        <f>Q7+S7</f>
        <v>27166.3</v>
      </c>
      <c r="V7" s="417">
        <f>R7+T7</f>
        <v>27120.400000000001</v>
      </c>
      <c r="X7" s="417">
        <v>2002.5</v>
      </c>
      <c r="Y7" s="417">
        <v>391.8</v>
      </c>
      <c r="Z7" s="417">
        <v>341.7</v>
      </c>
      <c r="AA7" s="417">
        <f>W7+Y7</f>
        <v>391.8</v>
      </c>
      <c r="AB7" s="417">
        <f>X7+Z7</f>
        <v>2344.1999999999998</v>
      </c>
      <c r="AD7" s="417">
        <v>7616.2</v>
      </c>
      <c r="AE7" s="417">
        <v>1651.8</v>
      </c>
      <c r="AF7" s="417">
        <v>365.3</v>
      </c>
      <c r="AG7" s="417">
        <f>SUM(AD7:AF7)</f>
        <v>9633.2999999999993</v>
      </c>
      <c r="AI7" s="417">
        <v>57973</v>
      </c>
      <c r="AJ7" s="417">
        <v>59549</v>
      </c>
      <c r="AK7" s="418">
        <f>I7+AI7</f>
        <v>1346937.6</v>
      </c>
      <c r="AL7" s="418">
        <f>J7+AJ7</f>
        <v>1041913.2</v>
      </c>
    </row>
    <row r="8" spans="1:38">
      <c r="A8" s="434">
        <v>2</v>
      </c>
      <c r="B8" s="435" t="s">
        <v>2</v>
      </c>
      <c r="C8" s="408">
        <v>23257.7</v>
      </c>
      <c r="D8" s="408">
        <v>31088.400000000001</v>
      </c>
      <c r="E8" s="408">
        <v>133.66927942143892</v>
      </c>
      <c r="F8" s="408">
        <v>28660.799999999999</v>
      </c>
      <c r="G8" s="408">
        <v>26843.599999999999</v>
      </c>
      <c r="H8" s="408">
        <f>G8/F8*100</f>
        <v>93.65963266901133</v>
      </c>
      <c r="I8" s="408">
        <v>1349967.9</v>
      </c>
      <c r="J8" s="408">
        <v>1072056.1000000001</v>
      </c>
      <c r="K8" s="427">
        <v>79.413451238359087</v>
      </c>
      <c r="L8" s="408">
        <v>1178037.1000000001</v>
      </c>
      <c r="M8" s="408">
        <v>1026311.8</v>
      </c>
      <c r="N8" s="408">
        <f>M8/L8*100</f>
        <v>87.120499006355573</v>
      </c>
      <c r="O8" s="427">
        <f>G8/M8*100</f>
        <v>2.6155404234853386</v>
      </c>
      <c r="Q8" s="417">
        <v>5269.8</v>
      </c>
      <c r="R8" s="417">
        <v>4631.7</v>
      </c>
      <c r="S8" s="417">
        <v>23514.3</v>
      </c>
      <c r="T8" s="417">
        <v>21895.4</v>
      </c>
      <c r="U8" s="417">
        <f>Q8+S8</f>
        <v>28784.1</v>
      </c>
      <c r="V8" s="417">
        <f>R8+T8</f>
        <v>26527.100000000002</v>
      </c>
      <c r="W8" s="417">
        <v>45.8</v>
      </c>
      <c r="X8" s="417">
        <v>71.400000000000006</v>
      </c>
      <c r="Y8" s="417">
        <v>404.5</v>
      </c>
      <c r="Z8" s="417">
        <v>311.5</v>
      </c>
      <c r="AA8" s="417">
        <f>W8+Y8</f>
        <v>450.3</v>
      </c>
      <c r="AB8" s="417">
        <f>X8+Z8</f>
        <v>382.9</v>
      </c>
      <c r="AD8" s="417">
        <v>8764.1</v>
      </c>
      <c r="AE8" s="417">
        <v>1800.8</v>
      </c>
      <c r="AF8" s="417">
        <v>457.9</v>
      </c>
      <c r="AG8" s="417">
        <f>SUM(AD8:AF8)</f>
        <v>11022.8</v>
      </c>
      <c r="AI8" s="417">
        <v>62311</v>
      </c>
      <c r="AJ8" s="417">
        <v>54216</v>
      </c>
      <c r="AK8" s="418">
        <f>I8+AI8</f>
        <v>1412278.9</v>
      </c>
      <c r="AL8" s="418">
        <f>J8+AJ8</f>
        <v>1126272.1000000001</v>
      </c>
    </row>
    <row r="9" spans="1:38">
      <c r="A9" s="434">
        <v>3</v>
      </c>
      <c r="B9" s="435" t="s">
        <v>3</v>
      </c>
      <c r="C9" s="408">
        <v>32381.200000000001</v>
      </c>
      <c r="D9" s="408">
        <v>63201.1</v>
      </c>
      <c r="E9" s="408">
        <v>195.17837510654331</v>
      </c>
      <c r="F9" s="408">
        <v>34479.4</v>
      </c>
      <c r="G9" s="408">
        <v>40726.300000000003</v>
      </c>
      <c r="H9" s="408">
        <f>G9/F9*100</f>
        <v>118.11777467125297</v>
      </c>
      <c r="I9" s="408">
        <v>1627274.2</v>
      </c>
      <c r="J9" s="408">
        <v>1256568.1000000001</v>
      </c>
      <c r="K9" s="427">
        <v>77.2191988295519</v>
      </c>
      <c r="L9" s="408">
        <v>1388452.7</v>
      </c>
      <c r="M9" s="408">
        <v>1209767.5</v>
      </c>
      <c r="N9" s="408">
        <f>M9/L9*100</f>
        <v>87.130623895218037</v>
      </c>
      <c r="O9" s="427">
        <f>G9/M9*100</f>
        <v>3.3664567778519427</v>
      </c>
      <c r="Q9" s="417">
        <v>5069.2</v>
      </c>
      <c r="R9" s="417">
        <v>4264.7</v>
      </c>
      <c r="S9" s="417">
        <v>22073.4</v>
      </c>
      <c r="T9" s="417">
        <v>18586.400000000001</v>
      </c>
      <c r="U9" s="417">
        <f>Q9+S9</f>
        <v>27142.600000000002</v>
      </c>
      <c r="V9" s="417">
        <f>R9+T9</f>
        <v>22851.100000000002</v>
      </c>
      <c r="Y9" s="417">
        <v>412.7</v>
      </c>
      <c r="Z9" s="417">
        <v>592.5</v>
      </c>
      <c r="AA9" s="417">
        <f>W9+Y9</f>
        <v>412.7</v>
      </c>
      <c r="AB9" s="417">
        <f>X9+Z9</f>
        <v>592.5</v>
      </c>
      <c r="AD9" s="417">
        <v>8235.7000000000007</v>
      </c>
      <c r="AE9" s="417">
        <v>1661.1</v>
      </c>
      <c r="AF9" s="417">
        <v>360.7</v>
      </c>
      <c r="AG9" s="417">
        <f>SUM(AD9:AF9)</f>
        <v>10257.500000000002</v>
      </c>
      <c r="AI9" s="417">
        <v>61217</v>
      </c>
      <c r="AJ9" s="417">
        <v>56303</v>
      </c>
      <c r="AK9" s="418">
        <f>I9+AI9</f>
        <v>1688491.2</v>
      </c>
      <c r="AL9" s="418">
        <f>J9+AJ9</f>
        <v>1312871.1000000001</v>
      </c>
    </row>
    <row r="10" spans="1:38">
      <c r="A10" s="434">
        <v>4</v>
      </c>
      <c r="B10" s="435" t="s">
        <v>4</v>
      </c>
      <c r="C10" s="408">
        <v>31462.2</v>
      </c>
      <c r="D10" s="408">
        <v>39473.599999999999</v>
      </c>
      <c r="E10" s="408">
        <v>125.46357215960739</v>
      </c>
      <c r="F10" s="408">
        <v>47421.599999999999</v>
      </c>
      <c r="G10" s="408">
        <v>37336.699999999997</v>
      </c>
      <c r="H10" s="408">
        <f>G10/F10*100</f>
        <v>78.733530711743171</v>
      </c>
      <c r="I10" s="408">
        <v>1446450.2</v>
      </c>
      <c r="J10" s="408">
        <v>1121729.3</v>
      </c>
      <c r="K10" s="427">
        <v>77.550495689378039</v>
      </c>
      <c r="L10" s="408">
        <v>1259028</v>
      </c>
      <c r="M10" s="408">
        <v>1116653.6000000001</v>
      </c>
      <c r="N10" s="408">
        <f>M10/L10*100</f>
        <v>88.69172091486449</v>
      </c>
      <c r="O10" s="427">
        <f>G10/M10*100</f>
        <v>3.3436242000204888</v>
      </c>
      <c r="Q10" s="417">
        <v>6282.6</v>
      </c>
      <c r="R10" s="417">
        <v>5272.5</v>
      </c>
      <c r="S10" s="417">
        <v>23872.1</v>
      </c>
      <c r="T10" s="417">
        <v>22929.599999999999</v>
      </c>
      <c r="U10" s="417">
        <f>Q10+S10</f>
        <v>30154.699999999997</v>
      </c>
      <c r="V10" s="417">
        <f>R10+T10</f>
        <v>28202.1</v>
      </c>
      <c r="X10" s="417">
        <v>2.6</v>
      </c>
      <c r="Y10" s="417">
        <v>413.7</v>
      </c>
      <c r="Z10" s="418">
        <v>45</v>
      </c>
      <c r="AA10" s="417">
        <f>W10+Y10</f>
        <v>413.7</v>
      </c>
      <c r="AB10" s="417">
        <f>X10+Z10</f>
        <v>47.6</v>
      </c>
      <c r="AD10" s="417">
        <v>9153.7999999999993</v>
      </c>
      <c r="AE10" s="417">
        <v>1688.8</v>
      </c>
      <c r="AF10" s="417">
        <v>1016.4</v>
      </c>
      <c r="AG10" s="417">
        <f>SUM(AD10:AF10)</f>
        <v>11858.999999999998</v>
      </c>
      <c r="AI10" s="417">
        <v>63388</v>
      </c>
      <c r="AJ10" s="417">
        <v>62803</v>
      </c>
      <c r="AK10" s="418">
        <f>I10+AI10</f>
        <v>1509838.2</v>
      </c>
      <c r="AL10" s="418">
        <f>J10+AJ10</f>
        <v>1184532.3</v>
      </c>
    </row>
    <row r="11" spans="1:38">
      <c r="A11" s="434">
        <v>5</v>
      </c>
      <c r="B11" s="435" t="s">
        <v>5</v>
      </c>
      <c r="C11" s="408">
        <v>29438.7</v>
      </c>
      <c r="D11" s="408">
        <v>47631.1</v>
      </c>
      <c r="E11" s="408">
        <v>161.7975657892502</v>
      </c>
      <c r="F11" s="408">
        <v>40146.800000000003</v>
      </c>
      <c r="G11" s="408">
        <v>53845.7</v>
      </c>
      <c r="H11" s="408">
        <f>G11/F11*100</f>
        <v>134.12202217860448</v>
      </c>
      <c r="I11" s="408">
        <v>1827368</v>
      </c>
      <c r="J11" s="408">
        <v>1441763.2</v>
      </c>
      <c r="K11" s="427">
        <v>78.898349976578331</v>
      </c>
      <c r="L11" s="408">
        <v>1690916.5</v>
      </c>
      <c r="M11" s="408">
        <v>1499425.8</v>
      </c>
      <c r="N11" s="408">
        <f>M11/L11*100</f>
        <v>88.675330804330073</v>
      </c>
      <c r="O11" s="427">
        <f>G11/M11*100</f>
        <v>3.5910880018204296</v>
      </c>
      <c r="Q11" s="417">
        <v>4721.7</v>
      </c>
      <c r="R11" s="417">
        <v>802</v>
      </c>
      <c r="S11" s="417">
        <v>34669.5</v>
      </c>
      <c r="T11" s="417">
        <v>19358.3</v>
      </c>
      <c r="U11" s="417">
        <f>Q11+S11</f>
        <v>39391.199999999997</v>
      </c>
      <c r="V11" s="417">
        <f>R11+T11</f>
        <v>20160.3</v>
      </c>
      <c r="Y11" s="417">
        <v>701.9</v>
      </c>
      <c r="AA11" s="417">
        <f>W11+Y11</f>
        <v>701.9</v>
      </c>
      <c r="AB11" s="417">
        <f>X11+Z11</f>
        <v>0</v>
      </c>
      <c r="AD11" s="417">
        <v>12961.4</v>
      </c>
      <c r="AE11" s="417">
        <v>1692.3</v>
      </c>
      <c r="AF11" s="417">
        <v>432.3</v>
      </c>
      <c r="AG11" s="417">
        <f>SUM(AD11:AF11)</f>
        <v>15085.999999999998</v>
      </c>
      <c r="AI11" s="417">
        <v>68736</v>
      </c>
      <c r="AJ11" s="417">
        <v>66673</v>
      </c>
      <c r="AK11" s="418">
        <f>I11+AI11</f>
        <v>1896104</v>
      </c>
      <c r="AL11" s="418">
        <f>J11+AJ11</f>
        <v>1508436.2</v>
      </c>
    </row>
    <row r="12" spans="1:38">
      <c r="A12" s="434">
        <v>6</v>
      </c>
      <c r="B12" s="435" t="s">
        <v>6</v>
      </c>
      <c r="C12" s="408">
        <v>40579.9</v>
      </c>
      <c r="D12" s="408">
        <v>57937.7</v>
      </c>
      <c r="E12" s="408">
        <v>142.77437844844368</v>
      </c>
      <c r="F12" s="408">
        <v>44227.3</v>
      </c>
      <c r="G12" s="408">
        <v>39181.599999999999</v>
      </c>
      <c r="H12" s="408">
        <f>G12/F12*100</f>
        <v>88.591435606514523</v>
      </c>
      <c r="I12" s="408">
        <v>1888188.2</v>
      </c>
      <c r="J12" s="408">
        <v>1429889.3</v>
      </c>
      <c r="K12" s="427">
        <v>75.728113331075804</v>
      </c>
      <c r="L12" s="408">
        <v>1642535.9</v>
      </c>
      <c r="M12" s="408">
        <v>1487279.5</v>
      </c>
      <c r="N12" s="408">
        <f>M12/L12*100</f>
        <v>90.547762152413242</v>
      </c>
      <c r="O12" s="427">
        <f>G12/M12*100</f>
        <v>2.6344476609810057</v>
      </c>
      <c r="Q12" s="417">
        <v>5455.4</v>
      </c>
      <c r="R12" s="417">
        <v>5844</v>
      </c>
      <c r="S12" s="417">
        <v>28657</v>
      </c>
      <c r="T12" s="417">
        <v>27800</v>
      </c>
      <c r="U12" s="417">
        <f>Q12+S12</f>
        <v>34112.400000000001</v>
      </c>
      <c r="V12" s="417">
        <f>R12+T12</f>
        <v>33644</v>
      </c>
      <c r="X12" s="417">
        <v>7.4</v>
      </c>
      <c r="Y12" s="417">
        <v>526.9</v>
      </c>
      <c r="Z12" s="417">
        <v>28.5</v>
      </c>
      <c r="AA12" s="417">
        <f>W12+Y12</f>
        <v>526.9</v>
      </c>
      <c r="AB12" s="417">
        <f>X12+Z12</f>
        <v>35.9</v>
      </c>
      <c r="AD12" s="417">
        <v>11072.3</v>
      </c>
      <c r="AE12" s="417">
        <v>1781.4</v>
      </c>
      <c r="AF12" s="417">
        <v>361</v>
      </c>
      <c r="AG12" s="417">
        <f>SUM(AD12:AF12)</f>
        <v>13214.699999999999</v>
      </c>
      <c r="AI12" s="417">
        <v>67135</v>
      </c>
      <c r="AJ12" s="417">
        <v>65648</v>
      </c>
      <c r="AK12" s="418">
        <f>I12+AI12</f>
        <v>1955323.2</v>
      </c>
      <c r="AL12" s="418">
        <f>J12+AJ12</f>
        <v>1495537.3</v>
      </c>
    </row>
    <row r="13" spans="1:38">
      <c r="A13" s="434">
        <v>7</v>
      </c>
      <c r="B13" s="435" t="s">
        <v>7</v>
      </c>
      <c r="C13" s="408">
        <v>10436</v>
      </c>
      <c r="D13" s="408">
        <v>42835.9</v>
      </c>
      <c r="E13" s="408">
        <v>410.46282100421621</v>
      </c>
      <c r="F13" s="408">
        <v>18906</v>
      </c>
      <c r="G13" s="408">
        <v>34841.300000000003</v>
      </c>
      <c r="H13" s="408">
        <f>G13/F13*100</f>
        <v>184.28699883634826</v>
      </c>
      <c r="I13" s="408">
        <v>1397453.4</v>
      </c>
      <c r="J13" s="408">
        <v>1068154.2</v>
      </c>
      <c r="K13" s="427">
        <v>76.435765228378997</v>
      </c>
      <c r="L13" s="408">
        <v>1317422.2</v>
      </c>
      <c r="M13" s="408">
        <v>1131995.6000000001</v>
      </c>
      <c r="N13" s="408">
        <f>M13/L13*100</f>
        <v>85.925043619274078</v>
      </c>
      <c r="O13" s="427">
        <f>G13/M13*100</f>
        <v>3.0778653203245665</v>
      </c>
      <c r="Q13" s="417">
        <v>5579.7</v>
      </c>
      <c r="R13" s="417">
        <v>5018.5</v>
      </c>
      <c r="S13" s="417">
        <v>36797.9</v>
      </c>
      <c r="T13" s="417">
        <v>32776.1</v>
      </c>
      <c r="U13" s="417">
        <f>Q13+S13</f>
        <v>42377.599999999999</v>
      </c>
      <c r="V13" s="417">
        <f>R13+T13</f>
        <v>37794.6</v>
      </c>
      <c r="X13" s="417">
        <v>30.4</v>
      </c>
      <c r="Y13" s="417">
        <v>868.1</v>
      </c>
      <c r="Z13" s="417">
        <v>441.3</v>
      </c>
      <c r="AA13" s="417">
        <f>W13+Y13</f>
        <v>868.1</v>
      </c>
      <c r="AB13" s="417">
        <f>X13+Z13</f>
        <v>471.7</v>
      </c>
      <c r="AD13" s="417">
        <v>14622</v>
      </c>
      <c r="AE13" s="417">
        <v>2960.3</v>
      </c>
      <c r="AF13" s="417">
        <v>1668.1</v>
      </c>
      <c r="AG13" s="417">
        <f>SUM(AD13:AF13)</f>
        <v>19250.399999999998</v>
      </c>
      <c r="AI13" s="417">
        <v>73400</v>
      </c>
      <c r="AJ13" s="417">
        <v>65791</v>
      </c>
      <c r="AK13" s="418">
        <f>I13+AI13</f>
        <v>1470853.4</v>
      </c>
      <c r="AL13" s="418">
        <f>J13+AJ13</f>
        <v>1133945.2</v>
      </c>
    </row>
    <row r="14" spans="1:38">
      <c r="A14" s="434">
        <v>8</v>
      </c>
      <c r="B14" s="435" t="s">
        <v>8</v>
      </c>
      <c r="C14" s="408">
        <v>35812.6</v>
      </c>
      <c r="D14" s="408">
        <v>41583.300000000003</v>
      </c>
      <c r="E14" s="408">
        <v>116.11360247510653</v>
      </c>
      <c r="F14" s="408">
        <v>47640</v>
      </c>
      <c r="G14" s="408">
        <v>41515.300000000003</v>
      </c>
      <c r="H14" s="408">
        <f>G14/F14*100</f>
        <v>87.143786733837118</v>
      </c>
      <c r="I14" s="408">
        <v>1506871.4</v>
      </c>
      <c r="J14" s="408">
        <v>1238418.3</v>
      </c>
      <c r="K14" s="427">
        <v>82.184737197879016</v>
      </c>
      <c r="L14" s="408">
        <v>1379088.5</v>
      </c>
      <c r="M14" s="408">
        <v>1245143</v>
      </c>
      <c r="N14" s="408">
        <f>M14/L14*100</f>
        <v>90.287389097944043</v>
      </c>
      <c r="O14" s="427">
        <f>G14/M14*100</f>
        <v>3.3341792870377143</v>
      </c>
      <c r="Q14" s="417">
        <v>5439.4</v>
      </c>
      <c r="R14" s="417">
        <v>6310.7</v>
      </c>
      <c r="S14" s="417">
        <v>25323.5</v>
      </c>
      <c r="T14" s="417">
        <v>21322.400000000001</v>
      </c>
      <c r="U14" s="417">
        <f>Q14+S14</f>
        <v>30762.9</v>
      </c>
      <c r="V14" s="417">
        <f>R14+T14</f>
        <v>27633.100000000002</v>
      </c>
      <c r="X14" s="417">
        <v>61.5</v>
      </c>
      <c r="Y14" s="417">
        <v>625.1</v>
      </c>
      <c r="Z14" s="418">
        <v>11</v>
      </c>
      <c r="AA14" s="417">
        <f>W14+Y14</f>
        <v>625.1</v>
      </c>
      <c r="AB14" s="417">
        <f>X14+Z14</f>
        <v>72.5</v>
      </c>
      <c r="AD14" s="417">
        <v>8522</v>
      </c>
      <c r="AE14" s="417">
        <v>1869.2</v>
      </c>
      <c r="AF14" s="417">
        <v>335.5</v>
      </c>
      <c r="AG14" s="417">
        <f>SUM(AD14:AF14)</f>
        <v>10726.7</v>
      </c>
      <c r="AI14" s="417">
        <v>62013</v>
      </c>
      <c r="AJ14" s="417">
        <v>72927</v>
      </c>
      <c r="AK14" s="418">
        <f>I14+AI14</f>
        <v>1568884.4</v>
      </c>
      <c r="AL14" s="418">
        <f>J14+AJ14</f>
        <v>1311345.3</v>
      </c>
    </row>
    <row r="15" spans="1:38">
      <c r="A15" s="434">
        <v>9</v>
      </c>
      <c r="B15" s="435" t="s">
        <v>185</v>
      </c>
      <c r="C15" s="408">
        <v>27283</v>
      </c>
      <c r="D15" s="408">
        <v>68035.100000000006</v>
      </c>
      <c r="E15" s="408">
        <v>249.36810468057033</v>
      </c>
      <c r="F15" s="408">
        <v>37409</v>
      </c>
      <c r="G15" s="408">
        <v>55948.9</v>
      </c>
      <c r="H15" s="408">
        <f>G15/F15*100</f>
        <v>149.5599989307386</v>
      </c>
      <c r="I15" s="408">
        <v>1894814.8</v>
      </c>
      <c r="J15" s="408">
        <v>1439014.7</v>
      </c>
      <c r="K15" s="427">
        <v>75.944873345933331</v>
      </c>
      <c r="L15" s="408">
        <v>1601330.2</v>
      </c>
      <c r="M15" s="408">
        <v>1455405.9</v>
      </c>
      <c r="N15" s="408">
        <f>M15/L15*100</f>
        <v>90.887307314881085</v>
      </c>
      <c r="O15" s="427">
        <f>G15/M15*100</f>
        <v>3.8442128068877555</v>
      </c>
      <c r="Q15" s="417">
        <v>5826.9</v>
      </c>
      <c r="R15" s="417">
        <v>3406.2</v>
      </c>
      <c r="S15" s="417">
        <v>28597.7</v>
      </c>
      <c r="T15" s="417">
        <v>18741.5</v>
      </c>
      <c r="U15" s="417">
        <f>Q15+S15</f>
        <v>34424.6</v>
      </c>
      <c r="V15" s="417">
        <f>R15+T15</f>
        <v>22147.7</v>
      </c>
      <c r="Y15" s="417">
        <v>512.6</v>
      </c>
      <c r="Z15" s="417">
        <v>60.7</v>
      </c>
      <c r="AA15" s="417">
        <f>W15+Y15</f>
        <v>512.6</v>
      </c>
      <c r="AB15" s="417">
        <f>X15+Z15</f>
        <v>60.7</v>
      </c>
      <c r="AD15" s="417">
        <v>10608.2</v>
      </c>
      <c r="AE15" s="417">
        <v>1659</v>
      </c>
      <c r="AF15" s="417">
        <v>371.3</v>
      </c>
      <c r="AG15" s="417">
        <f>SUM(AD15:AF15)</f>
        <v>12638.5</v>
      </c>
      <c r="AI15" s="417">
        <v>67323</v>
      </c>
      <c r="AJ15" s="417">
        <v>68900</v>
      </c>
      <c r="AK15" s="418">
        <f>I15+AI15</f>
        <v>1962137.8</v>
      </c>
      <c r="AL15" s="418">
        <f>J15+AJ15</f>
        <v>1507914.7</v>
      </c>
    </row>
    <row r="16" spans="1:38">
      <c r="A16" s="434">
        <v>10</v>
      </c>
      <c r="B16" s="435" t="s">
        <v>9</v>
      </c>
      <c r="C16" s="408">
        <v>38263</v>
      </c>
      <c r="D16" s="408">
        <v>50431.8</v>
      </c>
      <c r="E16" s="408">
        <v>131.80304733031912</v>
      </c>
      <c r="F16" s="408">
        <v>39068</v>
      </c>
      <c r="G16" s="408">
        <v>48530.1</v>
      </c>
      <c r="H16" s="408">
        <f>G16/F16*100</f>
        <v>124.21956588512337</v>
      </c>
      <c r="I16" s="408">
        <v>2151765.2999999998</v>
      </c>
      <c r="J16" s="408">
        <v>1824193.2</v>
      </c>
      <c r="K16" s="427">
        <v>84.776587855562141</v>
      </c>
      <c r="L16" s="408">
        <v>1956239</v>
      </c>
      <c r="M16" s="408">
        <v>1824286</v>
      </c>
      <c r="N16" s="408">
        <f>M16/L16*100</f>
        <v>93.254760793543127</v>
      </c>
      <c r="O16" s="427">
        <f>G16/M16*100</f>
        <v>2.6602243288607159</v>
      </c>
      <c r="Q16" s="417">
        <v>7248.4</v>
      </c>
      <c r="R16" s="417">
        <v>7161</v>
      </c>
      <c r="S16" s="417">
        <v>42128.1</v>
      </c>
      <c r="T16" s="417">
        <v>34795.5</v>
      </c>
      <c r="U16" s="417">
        <f>Q16+S16</f>
        <v>49376.5</v>
      </c>
      <c r="V16" s="417">
        <f>R16+T16</f>
        <v>41956.5</v>
      </c>
      <c r="Y16" s="417">
        <v>768.5</v>
      </c>
      <c r="Z16" s="417">
        <v>721.5</v>
      </c>
      <c r="AA16" s="417">
        <f>W16+Y16</f>
        <v>768.5</v>
      </c>
      <c r="AB16" s="417">
        <f>X16+Z16</f>
        <v>721.5</v>
      </c>
      <c r="AD16" s="417">
        <v>23081</v>
      </c>
      <c r="AE16" s="417">
        <v>3286.7</v>
      </c>
      <c r="AF16" s="417">
        <v>1688.5</v>
      </c>
      <c r="AG16" s="417">
        <f>SUM(AD16:AF16)</f>
        <v>28056.2</v>
      </c>
      <c r="AI16" s="417">
        <v>78119</v>
      </c>
      <c r="AJ16" s="417">
        <v>75362</v>
      </c>
      <c r="AK16" s="418">
        <f>I16+AI16</f>
        <v>2229884.2999999998</v>
      </c>
      <c r="AL16" s="418">
        <f>J16+AJ16</f>
        <v>1899555.2</v>
      </c>
    </row>
    <row r="17" spans="1:38">
      <c r="A17" s="434">
        <v>11</v>
      </c>
      <c r="B17" s="435" t="s">
        <v>10</v>
      </c>
      <c r="C17" s="408">
        <v>29960.5</v>
      </c>
      <c r="D17" s="408">
        <v>38627.9</v>
      </c>
      <c r="E17" s="408">
        <v>128.92942374125934</v>
      </c>
      <c r="F17" s="408">
        <v>30781.8</v>
      </c>
      <c r="G17" s="408">
        <v>33263</v>
      </c>
      <c r="H17" s="408">
        <f>G17/F17*100</f>
        <v>108.06060724194167</v>
      </c>
      <c r="I17" s="408">
        <v>1528277.2</v>
      </c>
      <c r="J17" s="408">
        <v>1277408.3</v>
      </c>
      <c r="K17" s="427">
        <v>83.584856202788345</v>
      </c>
      <c r="L17" s="408">
        <v>1512384.8</v>
      </c>
      <c r="M17" s="408">
        <v>1338753.7</v>
      </c>
      <c r="N17" s="408">
        <f>M17/L17*100</f>
        <v>88.519383426757528</v>
      </c>
      <c r="O17" s="427">
        <f>G17/M17*100</f>
        <v>2.4846243188720973</v>
      </c>
      <c r="Q17" s="417">
        <v>4728.2</v>
      </c>
      <c r="R17" s="417">
        <v>5660.6</v>
      </c>
      <c r="S17" s="417">
        <v>22292</v>
      </c>
      <c r="T17" s="417">
        <v>21808.2</v>
      </c>
      <c r="U17" s="417">
        <f>Q17+S17</f>
        <v>27020.2</v>
      </c>
      <c r="V17" s="417">
        <f>R17+T17</f>
        <v>27468.800000000003</v>
      </c>
      <c r="X17" s="418">
        <v>120</v>
      </c>
      <c r="Y17" s="417">
        <v>552.9</v>
      </c>
      <c r="Z17" s="417">
        <v>1131.3</v>
      </c>
      <c r="AA17" s="417">
        <f>W17+Y17</f>
        <v>552.9</v>
      </c>
      <c r="AB17" s="417">
        <f>X17+Z17</f>
        <v>1251.3</v>
      </c>
      <c r="AD17" s="417">
        <v>8812.7000000000007</v>
      </c>
      <c r="AE17" s="417">
        <v>2336.5</v>
      </c>
      <c r="AF17" s="417">
        <v>445.4</v>
      </c>
      <c r="AG17" s="417">
        <f>SUM(AD17:AF17)</f>
        <v>11594.6</v>
      </c>
      <c r="AI17" s="417">
        <v>56398</v>
      </c>
      <c r="AJ17" s="417">
        <v>52598</v>
      </c>
      <c r="AK17" s="418">
        <f>I17+AI17</f>
        <v>1584675.2</v>
      </c>
      <c r="AL17" s="418">
        <f>J17+AJ17</f>
        <v>1330006.3</v>
      </c>
    </row>
    <row r="18" spans="1:38">
      <c r="A18" s="434">
        <v>12</v>
      </c>
      <c r="B18" s="435" t="s">
        <v>11</v>
      </c>
      <c r="C18" s="408">
        <v>31609.5</v>
      </c>
      <c r="D18" s="408">
        <v>38399.1</v>
      </c>
      <c r="E18" s="408">
        <v>121.47961846913111</v>
      </c>
      <c r="F18" s="408">
        <v>44302.7</v>
      </c>
      <c r="G18" s="408">
        <v>39074</v>
      </c>
      <c r="H18" s="408">
        <f>G18/F18*100</f>
        <v>88.197784785125961</v>
      </c>
      <c r="I18" s="408">
        <v>1453000.7</v>
      </c>
      <c r="J18" s="408">
        <v>1044990.9</v>
      </c>
      <c r="K18" s="427">
        <v>71.919504236990392</v>
      </c>
      <c r="L18" s="408">
        <v>1341074.2</v>
      </c>
      <c r="M18" s="408">
        <v>1184230.6000000001</v>
      </c>
      <c r="N18" s="408">
        <f>M18/L18*100</f>
        <v>88.304629229314841</v>
      </c>
      <c r="O18" s="427">
        <f>G18/M18*100</f>
        <v>3.2995262915854391</v>
      </c>
      <c r="Q18" s="417">
        <v>5779.1</v>
      </c>
      <c r="R18" s="417">
        <v>4150.8</v>
      </c>
      <c r="S18" s="417">
        <v>23654.7</v>
      </c>
      <c r="T18" s="417">
        <v>21020.799999999999</v>
      </c>
      <c r="U18" s="417">
        <f>Q18+S18</f>
        <v>29433.800000000003</v>
      </c>
      <c r="V18" s="417">
        <f>R18+T18</f>
        <v>25171.599999999999</v>
      </c>
      <c r="X18" s="418">
        <v>26</v>
      </c>
      <c r="Y18" s="417">
        <v>470.3</v>
      </c>
      <c r="Z18" s="417">
        <v>80.8</v>
      </c>
      <c r="AA18" s="417">
        <f>W18+Y18</f>
        <v>470.3</v>
      </c>
      <c r="AB18" s="417">
        <f>X18+Z18</f>
        <v>106.8</v>
      </c>
      <c r="AD18" s="417">
        <v>9889.2999999999993</v>
      </c>
      <c r="AE18" s="417">
        <v>1607.5</v>
      </c>
      <c r="AF18" s="417">
        <v>380.9</v>
      </c>
      <c r="AG18" s="417">
        <f>SUM(AD18:AF18)</f>
        <v>11877.699999999999</v>
      </c>
      <c r="AI18" s="417">
        <v>61137</v>
      </c>
      <c r="AJ18" s="417">
        <v>55305</v>
      </c>
      <c r="AK18" s="418">
        <f>I18+AI18</f>
        <v>1514137.7</v>
      </c>
      <c r="AL18" s="418">
        <f>J18+AJ18</f>
        <v>1100295.8999999999</v>
      </c>
    </row>
    <row r="19" spans="1:38">
      <c r="A19" s="434">
        <v>13</v>
      </c>
      <c r="B19" s="435" t="s">
        <v>12</v>
      </c>
      <c r="C19" s="408">
        <v>32619</v>
      </c>
      <c r="D19" s="408">
        <v>49853.9</v>
      </c>
      <c r="E19" s="408">
        <v>152.83699684233116</v>
      </c>
      <c r="F19" s="408">
        <v>43312</v>
      </c>
      <c r="G19" s="408">
        <v>38418.400000000001</v>
      </c>
      <c r="H19" s="408">
        <f>G19/F19*100</f>
        <v>88.701514591799054</v>
      </c>
      <c r="I19" s="408">
        <v>1440917.7</v>
      </c>
      <c r="J19" s="408">
        <v>1176208.3</v>
      </c>
      <c r="K19" s="427">
        <v>81.629110392633805</v>
      </c>
      <c r="L19" s="408">
        <v>1392994.5</v>
      </c>
      <c r="M19" s="408">
        <v>1216006.1000000001</v>
      </c>
      <c r="N19" s="408">
        <f>M19/L19*100</f>
        <v>87.294393481094161</v>
      </c>
      <c r="O19" s="427">
        <f>G19/M19*100</f>
        <v>3.1593920458129281</v>
      </c>
      <c r="Q19" s="417">
        <v>5095.8</v>
      </c>
      <c r="R19" s="417">
        <v>4854.8999999999996</v>
      </c>
      <c r="S19" s="417">
        <v>19102.900000000001</v>
      </c>
      <c r="T19" s="417">
        <v>9837.2999999999993</v>
      </c>
      <c r="U19" s="417">
        <f>Q19+S19</f>
        <v>24198.7</v>
      </c>
      <c r="V19" s="417">
        <f>R19+T19</f>
        <v>14692.199999999999</v>
      </c>
      <c r="Y19" s="417">
        <v>428.9</v>
      </c>
      <c r="Z19" s="417">
        <v>171.7</v>
      </c>
      <c r="AA19" s="417">
        <f>W19+Y19</f>
        <v>428.9</v>
      </c>
      <c r="AB19" s="417">
        <f>X19+Z19</f>
        <v>171.7</v>
      </c>
      <c r="AD19" s="417">
        <v>6753.8</v>
      </c>
      <c r="AE19" s="417">
        <v>1625.9</v>
      </c>
      <c r="AF19" s="417">
        <v>385.2</v>
      </c>
      <c r="AG19" s="417">
        <f>SUM(AD19:AF19)</f>
        <v>8764.9000000000015</v>
      </c>
      <c r="AI19" s="417">
        <v>57220</v>
      </c>
      <c r="AJ19" s="417">
        <v>56954</v>
      </c>
      <c r="AK19" s="418">
        <f>I19+AI19</f>
        <v>1498137.7</v>
      </c>
      <c r="AL19" s="418">
        <f>J19+AJ19</f>
        <v>1233162.3</v>
      </c>
    </row>
    <row r="20" spans="1:38">
      <c r="A20" s="434">
        <v>14</v>
      </c>
      <c r="B20" s="435" t="s">
        <v>13</v>
      </c>
      <c r="C20" s="408">
        <v>20278</v>
      </c>
      <c r="D20" s="408">
        <v>41666.5</v>
      </c>
      <c r="E20" s="408">
        <v>205.47637834105927</v>
      </c>
      <c r="F20" s="408">
        <v>52120.5</v>
      </c>
      <c r="G20" s="408">
        <v>28866.400000000001</v>
      </c>
      <c r="H20" s="408">
        <f>G20/F20*100</f>
        <v>55.383966001861076</v>
      </c>
      <c r="I20" s="408">
        <v>1526440.2</v>
      </c>
      <c r="J20" s="408">
        <v>1257779</v>
      </c>
      <c r="K20" s="427">
        <v>82.399493933663436</v>
      </c>
      <c r="L20" s="408">
        <v>1341957</v>
      </c>
      <c r="M20" s="408">
        <v>1257731.7</v>
      </c>
      <c r="N20" s="408">
        <f>M20/L20*100</f>
        <v>93.723696064777045</v>
      </c>
      <c r="O20" s="427">
        <f>G20/M20*100</f>
        <v>2.29511588202794</v>
      </c>
      <c r="Q20" s="417">
        <v>4537.7</v>
      </c>
      <c r="R20" s="417">
        <v>4791.2</v>
      </c>
      <c r="S20" s="417">
        <v>26280.3</v>
      </c>
      <c r="T20" s="417">
        <v>25659.3</v>
      </c>
      <c r="U20" s="417">
        <f>Q20+S20</f>
        <v>30818</v>
      </c>
      <c r="V20" s="417">
        <f>R20+T20</f>
        <v>30450.5</v>
      </c>
      <c r="Y20" s="417">
        <v>620.9</v>
      </c>
      <c r="AA20" s="417">
        <f>W20+Y20</f>
        <v>620.9</v>
      </c>
      <c r="AB20" s="417">
        <f>X20+Z20</f>
        <v>0</v>
      </c>
      <c r="AD20" s="417">
        <v>9493.7000000000007</v>
      </c>
      <c r="AE20" s="417">
        <v>1542.3</v>
      </c>
      <c r="AF20" s="417">
        <v>296.39999999999998</v>
      </c>
      <c r="AG20" s="417">
        <f>SUM(AD20:AF20)</f>
        <v>11332.4</v>
      </c>
      <c r="AI20" s="417">
        <v>67955</v>
      </c>
      <c r="AJ20" s="417">
        <v>64412</v>
      </c>
      <c r="AK20" s="418">
        <f>I20+AI20</f>
        <v>1594395.2</v>
      </c>
      <c r="AL20" s="418">
        <f>J20+AJ20</f>
        <v>1322191</v>
      </c>
    </row>
    <row r="21" spans="1:38">
      <c r="A21" s="434">
        <v>15</v>
      </c>
      <c r="B21" s="435" t="s">
        <v>178</v>
      </c>
      <c r="C21" s="408">
        <v>11431.5</v>
      </c>
      <c r="D21" s="408">
        <v>21346.2</v>
      </c>
      <c r="E21" s="408">
        <v>186.73140007872985</v>
      </c>
      <c r="F21" s="408">
        <v>28478</v>
      </c>
      <c r="G21" s="408">
        <v>23492.400000000001</v>
      </c>
      <c r="H21" s="408">
        <f>G21/F21*100</f>
        <v>82.49315260903154</v>
      </c>
      <c r="I21" s="408">
        <v>1581627</v>
      </c>
      <c r="J21" s="408">
        <v>971678.8</v>
      </c>
      <c r="K21" s="427">
        <v>61.4353953239291</v>
      </c>
      <c r="L21" s="408">
        <v>1441271.4</v>
      </c>
      <c r="M21" s="408">
        <v>1275020</v>
      </c>
      <c r="N21" s="408">
        <f>M21/L21*100</f>
        <v>88.464948378216619</v>
      </c>
      <c r="O21" s="427">
        <f>G21/M21*100</f>
        <v>1.8425122743172657</v>
      </c>
      <c r="Q21" s="417">
        <v>5447.1</v>
      </c>
      <c r="R21" s="417">
        <v>5299.9</v>
      </c>
      <c r="S21" s="417">
        <v>14050.4</v>
      </c>
      <c r="T21" s="417">
        <v>13268.6</v>
      </c>
      <c r="U21" s="417">
        <f>Q21+S21</f>
        <v>19497.5</v>
      </c>
      <c r="V21" s="417">
        <f>R21+T21</f>
        <v>18568.5</v>
      </c>
      <c r="Y21" s="417">
        <v>371.2</v>
      </c>
      <c r="AA21" s="417">
        <f>W21+Y21</f>
        <v>371.2</v>
      </c>
      <c r="AB21" s="417">
        <f>X21+Z21</f>
        <v>0</v>
      </c>
      <c r="AD21" s="417">
        <v>5152.2</v>
      </c>
      <c r="AE21" s="417">
        <v>1559.5</v>
      </c>
      <c r="AF21" s="417">
        <v>180.2</v>
      </c>
      <c r="AG21" s="417">
        <f>SUM(AD21:AF21)</f>
        <v>6891.9</v>
      </c>
      <c r="AI21" s="417">
        <v>44748</v>
      </c>
      <c r="AJ21" s="417">
        <v>42855</v>
      </c>
      <c r="AK21" s="418">
        <f>I21+AI21</f>
        <v>1626375</v>
      </c>
      <c r="AL21" s="418">
        <f>J21+AJ21</f>
        <v>1014533.8</v>
      </c>
    </row>
    <row r="22" spans="1:38">
      <c r="A22" s="434">
        <v>16</v>
      </c>
      <c r="B22" s="435" t="s">
        <v>415</v>
      </c>
      <c r="C22" s="408">
        <v>31095</v>
      </c>
      <c r="D22" s="408">
        <v>48915.7</v>
      </c>
      <c r="E22" s="408">
        <v>157.31050008039878</v>
      </c>
      <c r="F22" s="408">
        <v>37581</v>
      </c>
      <c r="G22" s="408">
        <v>62867.7</v>
      </c>
      <c r="H22" s="408">
        <f>G22/F22*100</f>
        <v>167.28586253692023</v>
      </c>
      <c r="I22" s="408">
        <v>1650483.4</v>
      </c>
      <c r="J22" s="408">
        <v>1285175.7</v>
      </c>
      <c r="K22" s="427">
        <v>77.8666238024569</v>
      </c>
      <c r="L22" s="408">
        <v>1472313</v>
      </c>
      <c r="M22" s="408">
        <v>1333130.6000000001</v>
      </c>
      <c r="N22" s="408">
        <f>M22/L22*100</f>
        <v>90.546684027105655</v>
      </c>
      <c r="O22" s="427">
        <f>G22/M22*100</f>
        <v>4.715794536559283</v>
      </c>
      <c r="Q22" s="417">
        <v>7930.5</v>
      </c>
      <c r="R22" s="417">
        <v>4034.7</v>
      </c>
      <c r="S22" s="417">
        <v>41070.800000000003</v>
      </c>
      <c r="T22" s="417">
        <v>35130.9</v>
      </c>
      <c r="U22" s="417">
        <f>Q22+S22</f>
        <v>49001.3</v>
      </c>
      <c r="V22" s="417">
        <f>R22+T22</f>
        <v>39165.599999999999</v>
      </c>
      <c r="Y22" s="417">
        <v>794.6</v>
      </c>
      <c r="Z22" s="417">
        <v>547.29999999999995</v>
      </c>
      <c r="AA22" s="417">
        <f>W22+Y22</f>
        <v>794.6</v>
      </c>
      <c r="AB22" s="417">
        <f>X22+Z22</f>
        <v>547.29999999999995</v>
      </c>
      <c r="AD22" s="417">
        <v>18144.599999999999</v>
      </c>
      <c r="AE22" s="417">
        <v>2923.2</v>
      </c>
      <c r="AF22" s="417">
        <v>1042.8</v>
      </c>
      <c r="AG22" s="417">
        <f>SUM(AD22:AF22)</f>
        <v>22110.6</v>
      </c>
      <c r="AI22" s="417">
        <v>87101</v>
      </c>
      <c r="AJ22" s="417">
        <v>73506</v>
      </c>
      <c r="AK22" s="418">
        <f>I22+AI22</f>
        <v>1737584.4</v>
      </c>
      <c r="AL22" s="418">
        <f>J22+AJ22</f>
        <v>1358681.7</v>
      </c>
    </row>
    <row r="23" spans="1:38">
      <c r="A23" s="434">
        <v>17</v>
      </c>
      <c r="B23" s="435" t="s">
        <v>414</v>
      </c>
      <c r="C23" s="408">
        <v>20856.2</v>
      </c>
      <c r="D23" s="408">
        <v>27261.8</v>
      </c>
      <c r="E23" s="408">
        <v>130.71316922545813</v>
      </c>
      <c r="F23" s="408">
        <v>45415</v>
      </c>
      <c r="G23" s="408">
        <v>32854</v>
      </c>
      <c r="H23" s="408">
        <f>G23/F23*100</f>
        <v>72.341737311460975</v>
      </c>
      <c r="I23" s="408">
        <v>1387361.4</v>
      </c>
      <c r="J23" s="408">
        <v>1142324.7</v>
      </c>
      <c r="K23" s="427">
        <v>82.33793300000994</v>
      </c>
      <c r="L23" s="408">
        <v>1306162</v>
      </c>
      <c r="M23" s="408">
        <v>1202230.1000000001</v>
      </c>
      <c r="N23" s="408">
        <f>M23/L23*100</f>
        <v>92.042954855523291</v>
      </c>
      <c r="O23" s="427">
        <f>G23/M23*100</f>
        <v>2.7327547363853224</v>
      </c>
      <c r="Q23" s="417">
        <v>5556.5</v>
      </c>
      <c r="R23" s="417">
        <v>4553.8</v>
      </c>
      <c r="S23" s="417">
        <v>16458.400000000001</v>
      </c>
      <c r="T23" s="417">
        <v>15759</v>
      </c>
      <c r="U23" s="417">
        <f>Q23+S23</f>
        <v>22014.9</v>
      </c>
      <c r="V23" s="417">
        <f>R23+T23</f>
        <v>20312.8</v>
      </c>
      <c r="Y23" s="417">
        <v>396.3</v>
      </c>
      <c r="Z23" s="417">
        <v>156.80000000000001</v>
      </c>
      <c r="AA23" s="417">
        <f>W23+Y23</f>
        <v>396.3</v>
      </c>
      <c r="AB23" s="417">
        <f>X23+Z23</f>
        <v>156.80000000000001</v>
      </c>
      <c r="AD23" s="417">
        <v>6234.1</v>
      </c>
      <c r="AE23" s="417">
        <v>1541.2</v>
      </c>
      <c r="AF23" s="417">
        <v>448.7</v>
      </c>
      <c r="AG23" s="417">
        <f>SUM(AD23:AF23)</f>
        <v>8224</v>
      </c>
      <c r="AI23" s="417">
        <v>56339</v>
      </c>
      <c r="AJ23" s="417">
        <v>49517</v>
      </c>
      <c r="AK23" s="418">
        <f>I23+AI23</f>
        <v>1443700.4</v>
      </c>
      <c r="AL23" s="418">
        <f>J23+AJ23</f>
        <v>1191841.7</v>
      </c>
    </row>
    <row r="24" spans="1:38">
      <c r="A24" s="434">
        <v>18</v>
      </c>
      <c r="B24" s="435" t="s">
        <v>14</v>
      </c>
      <c r="C24" s="408">
        <v>15191.8</v>
      </c>
      <c r="D24" s="408">
        <v>25063.599999999999</v>
      </c>
      <c r="E24" s="408">
        <v>164.98110822943957</v>
      </c>
      <c r="F24" s="408">
        <v>29483</v>
      </c>
      <c r="G24" s="408">
        <v>14553.9</v>
      </c>
      <c r="H24" s="408">
        <f>G24/F24*100</f>
        <v>49.3637011158973</v>
      </c>
      <c r="I24" s="408">
        <v>1871293.8</v>
      </c>
      <c r="J24" s="408">
        <v>1532541.9</v>
      </c>
      <c r="K24" s="427">
        <v>81.897449775123491</v>
      </c>
      <c r="L24" s="408">
        <v>1719455.2</v>
      </c>
      <c r="M24" s="408">
        <v>1593848.3</v>
      </c>
      <c r="N24" s="408">
        <f>M24/L24*100</f>
        <v>92.694959426683539</v>
      </c>
      <c r="O24" s="427">
        <f>G24/M24*100</f>
        <v>0.91312956195391992</v>
      </c>
      <c r="Q24" s="417">
        <v>6541.5</v>
      </c>
      <c r="R24" s="417">
        <v>7064.1</v>
      </c>
      <c r="S24" s="417">
        <v>39382.1</v>
      </c>
      <c r="T24" s="417">
        <v>35053</v>
      </c>
      <c r="U24" s="417">
        <f>Q24+S24</f>
        <v>45923.6</v>
      </c>
      <c r="V24" s="417">
        <f>R24+T24</f>
        <v>42117.1</v>
      </c>
      <c r="W24" s="418">
        <v>25</v>
      </c>
      <c r="X24" s="418">
        <v>30</v>
      </c>
      <c r="Y24" s="417">
        <v>657.8</v>
      </c>
      <c r="Z24" s="418">
        <v>290</v>
      </c>
      <c r="AA24" s="417">
        <f>W24+Y24</f>
        <v>682.8</v>
      </c>
      <c r="AB24" s="417">
        <f>X24+Z24</f>
        <v>320</v>
      </c>
      <c r="AD24" s="417">
        <v>18558</v>
      </c>
      <c r="AE24" s="417">
        <v>2822.1</v>
      </c>
      <c r="AF24" s="417">
        <v>465.3</v>
      </c>
      <c r="AG24" s="417">
        <f>SUM(AD24:AF24)</f>
        <v>21845.399999999998</v>
      </c>
      <c r="AI24" s="417">
        <v>76504</v>
      </c>
      <c r="AJ24" s="417">
        <v>76659</v>
      </c>
      <c r="AK24" s="418">
        <f>I24+AI24</f>
        <v>1947797.8</v>
      </c>
      <c r="AL24" s="418">
        <f>J24+AJ24</f>
        <v>1609200.9</v>
      </c>
    </row>
    <row r="25" spans="1:38">
      <c r="A25" s="434">
        <v>19</v>
      </c>
      <c r="B25" s="435" t="s">
        <v>413</v>
      </c>
      <c r="C25" s="408">
        <v>25569</v>
      </c>
      <c r="D25" s="408">
        <v>33092.800000000003</v>
      </c>
      <c r="E25" s="408">
        <v>129.42547616254058</v>
      </c>
      <c r="F25" s="408">
        <v>34623</v>
      </c>
      <c r="G25" s="408">
        <v>41787.4</v>
      </c>
      <c r="H25" s="408">
        <f>G25/F25*100</f>
        <v>120.69260318285532</v>
      </c>
      <c r="I25" s="408">
        <v>1427483</v>
      </c>
      <c r="J25" s="408">
        <v>1175472.3</v>
      </c>
      <c r="K25" s="427">
        <v>82.345800265222081</v>
      </c>
      <c r="L25" s="408">
        <v>1266185.2</v>
      </c>
      <c r="M25" s="408">
        <v>1135624.8</v>
      </c>
      <c r="N25" s="408">
        <f>M25/L25*100</f>
        <v>89.688680613231</v>
      </c>
      <c r="O25" s="427">
        <f>G25/M25*100</f>
        <v>3.6796836419916157</v>
      </c>
      <c r="Q25" s="417">
        <v>5573.1</v>
      </c>
      <c r="R25" s="417">
        <v>5505.9</v>
      </c>
      <c r="S25" s="417">
        <v>28356</v>
      </c>
      <c r="T25" s="417">
        <v>28001.3</v>
      </c>
      <c r="U25" s="417">
        <f>Q25+S25</f>
        <v>33929.1</v>
      </c>
      <c r="V25" s="417">
        <f>R25+T25</f>
        <v>33507.199999999997</v>
      </c>
      <c r="X25" s="417">
        <v>26.4</v>
      </c>
      <c r="Y25" s="417">
        <v>487.3</v>
      </c>
      <c r="Z25" s="417">
        <v>432.4</v>
      </c>
      <c r="AA25" s="417">
        <f>W25+Y25</f>
        <v>487.3</v>
      </c>
      <c r="AB25" s="417">
        <f>X25+Z25</f>
        <v>458.79999999999995</v>
      </c>
      <c r="AD25" s="417">
        <v>9398.9</v>
      </c>
      <c r="AE25" s="417">
        <v>1825</v>
      </c>
      <c r="AF25" s="417">
        <v>471.1</v>
      </c>
      <c r="AG25" s="417">
        <f>SUM(AD25:AF25)</f>
        <v>11695</v>
      </c>
      <c r="AI25" s="417">
        <v>59392</v>
      </c>
      <c r="AJ25" s="417">
        <v>54922</v>
      </c>
      <c r="AK25" s="418">
        <f>I25+AI25</f>
        <v>1486875</v>
      </c>
      <c r="AL25" s="418">
        <f>J25+AJ25</f>
        <v>1230394.3</v>
      </c>
    </row>
    <row r="26" spans="1:38">
      <c r="A26" s="434">
        <v>20</v>
      </c>
      <c r="B26" s="435" t="s">
        <v>412</v>
      </c>
      <c r="C26" s="408">
        <v>10800</v>
      </c>
      <c r="D26" s="408">
        <v>31713.4</v>
      </c>
      <c r="E26" s="408">
        <v>293.64259259259262</v>
      </c>
      <c r="F26" s="408">
        <v>23242.400000000001</v>
      </c>
      <c r="G26" s="408">
        <v>24866.1</v>
      </c>
      <c r="H26" s="408">
        <f>G26/F26*100</f>
        <v>106.98593948989776</v>
      </c>
      <c r="I26" s="408">
        <v>1249860.3999999999</v>
      </c>
      <c r="J26" s="408">
        <v>962786.6</v>
      </c>
      <c r="K26" s="427">
        <v>77.031530881368838</v>
      </c>
      <c r="L26" s="408">
        <v>1064547.1000000001</v>
      </c>
      <c r="M26" s="408">
        <v>965088.3</v>
      </c>
      <c r="N26" s="408">
        <f>M26/L26*100</f>
        <v>90.657172425719807</v>
      </c>
      <c r="O26" s="427">
        <f>G26/M26*100</f>
        <v>2.5765621653479789</v>
      </c>
      <c r="Q26" s="417">
        <v>4875.8999999999996</v>
      </c>
      <c r="R26" s="417">
        <v>4862.1000000000004</v>
      </c>
      <c r="S26" s="417">
        <v>29769.8</v>
      </c>
      <c r="T26" s="417">
        <v>24361.4</v>
      </c>
      <c r="U26" s="417">
        <f>Q26+S26</f>
        <v>34645.699999999997</v>
      </c>
      <c r="V26" s="417">
        <f>R26+T26</f>
        <v>29223.5</v>
      </c>
      <c r="Y26" s="417">
        <v>558.4</v>
      </c>
      <c r="Z26" s="417">
        <v>57.7</v>
      </c>
      <c r="AA26" s="417">
        <f>W26+Y26</f>
        <v>558.4</v>
      </c>
      <c r="AB26" s="417">
        <f>X26+Z26</f>
        <v>57.7</v>
      </c>
      <c r="AD26" s="417">
        <v>11006.8</v>
      </c>
      <c r="AE26" s="417">
        <v>1715.2</v>
      </c>
      <c r="AF26" s="417">
        <v>446</v>
      </c>
      <c r="AG26" s="417">
        <f>SUM(AD26:AF26)</f>
        <v>13168</v>
      </c>
      <c r="AI26" s="417">
        <v>71373</v>
      </c>
      <c r="AJ26" s="417">
        <v>65889</v>
      </c>
      <c r="AK26" s="418">
        <f>I26+AI26</f>
        <v>1321233.3999999999</v>
      </c>
      <c r="AL26" s="418">
        <f>J26+AJ26</f>
        <v>1028675.6</v>
      </c>
    </row>
    <row r="27" spans="1:38">
      <c r="A27" s="434">
        <v>21</v>
      </c>
      <c r="B27" s="435" t="s">
        <v>15</v>
      </c>
      <c r="C27" s="408">
        <v>38412</v>
      </c>
      <c r="D27" s="408">
        <v>38659.5</v>
      </c>
      <c r="E27" s="408">
        <v>100.64432989690721</v>
      </c>
      <c r="F27" s="408">
        <v>49358</v>
      </c>
      <c r="G27" s="408">
        <v>40805</v>
      </c>
      <c r="H27" s="408">
        <f>G27/F27*100</f>
        <v>82.671502086794447</v>
      </c>
      <c r="I27" s="408">
        <v>1330459.8</v>
      </c>
      <c r="J27" s="408">
        <v>1081624.1000000001</v>
      </c>
      <c r="K27" s="427">
        <v>81.297014761362945</v>
      </c>
      <c r="L27" s="408">
        <v>1204176.3</v>
      </c>
      <c r="M27" s="408">
        <v>1072143.7</v>
      </c>
      <c r="N27" s="408">
        <f>M27/L27*100</f>
        <v>89.035442733759169</v>
      </c>
      <c r="O27" s="427">
        <f>G27/M27*100</f>
        <v>3.8059263884123</v>
      </c>
      <c r="Q27" s="417">
        <v>6656.8</v>
      </c>
      <c r="R27" s="417">
        <v>5775.7</v>
      </c>
      <c r="S27" s="417">
        <v>19991.3</v>
      </c>
      <c r="T27" s="417">
        <v>18813.599999999999</v>
      </c>
      <c r="U27" s="417">
        <f>Q27+S27</f>
        <v>26648.1</v>
      </c>
      <c r="V27" s="417">
        <f>R27+T27</f>
        <v>24589.3</v>
      </c>
      <c r="X27" s="417">
        <v>5.0999999999999996</v>
      </c>
      <c r="Y27" s="417">
        <v>457.8</v>
      </c>
      <c r="Z27" s="417">
        <v>161.9</v>
      </c>
      <c r="AA27" s="417">
        <f>W27+Y27</f>
        <v>457.8</v>
      </c>
      <c r="AB27" s="417">
        <f>X27+Z27</f>
        <v>167</v>
      </c>
      <c r="AD27" s="417">
        <v>6744.6</v>
      </c>
      <c r="AE27" s="417">
        <v>2029.7</v>
      </c>
      <c r="AF27" s="417">
        <v>475.6</v>
      </c>
      <c r="AG27" s="417">
        <f>SUM(AD27:AF27)</f>
        <v>9249.9000000000015</v>
      </c>
      <c r="AI27" s="417">
        <v>58456</v>
      </c>
      <c r="AJ27" s="417">
        <v>55123</v>
      </c>
      <c r="AK27" s="418">
        <f>I27+AI27</f>
        <v>1388915.8</v>
      </c>
      <c r="AL27" s="418">
        <f>J27+AJ27</f>
        <v>1136747.1000000001</v>
      </c>
    </row>
    <row r="28" spans="1:38">
      <c r="A28" s="434">
        <v>22</v>
      </c>
      <c r="B28" s="435" t="s">
        <v>183</v>
      </c>
      <c r="C28" s="408">
        <v>14444</v>
      </c>
      <c r="D28" s="408">
        <v>37470.300000000003</v>
      </c>
      <c r="E28" s="408">
        <v>259.41775131542511</v>
      </c>
      <c r="F28" s="408">
        <v>29937.599999999999</v>
      </c>
      <c r="G28" s="408">
        <v>47172.2</v>
      </c>
      <c r="H28" s="408">
        <f>G28/F28*100</f>
        <v>157.56840895729783</v>
      </c>
      <c r="I28" s="408">
        <v>1467656.4</v>
      </c>
      <c r="J28" s="408">
        <v>1127417.8999999999</v>
      </c>
      <c r="K28" s="427">
        <v>76.817564383598238</v>
      </c>
      <c r="L28" s="408">
        <v>1230490.8</v>
      </c>
      <c r="M28" s="408">
        <v>1112122.7</v>
      </c>
      <c r="N28" s="408">
        <f>M28/L28*100</f>
        <v>90.380415684538235</v>
      </c>
      <c r="O28" s="427">
        <f>G28/M28*100</f>
        <v>4.2416362870751581</v>
      </c>
      <c r="Q28" s="417">
        <v>4350.8999999999996</v>
      </c>
      <c r="R28" s="417">
        <v>3406.5</v>
      </c>
      <c r="S28" s="417">
        <v>20234.2</v>
      </c>
      <c r="T28" s="417">
        <v>16534.3</v>
      </c>
      <c r="U28" s="417">
        <f>Q28+S28</f>
        <v>24585.1</v>
      </c>
      <c r="V28" s="417">
        <f>R28+T28</f>
        <v>19940.8</v>
      </c>
      <c r="Y28" s="417">
        <v>408.4</v>
      </c>
      <c r="AA28" s="417">
        <f>W28+Y28</f>
        <v>408.4</v>
      </c>
      <c r="AB28" s="417">
        <f>X28+Z28</f>
        <v>0</v>
      </c>
      <c r="AD28" s="417">
        <v>6219.6</v>
      </c>
      <c r="AE28" s="417">
        <v>1577.1</v>
      </c>
      <c r="AF28" s="417">
        <v>397.9</v>
      </c>
      <c r="AG28" s="417">
        <f>SUM(AD28:AF28)</f>
        <v>8194.6</v>
      </c>
      <c r="AI28" s="417">
        <v>50836</v>
      </c>
      <c r="AJ28" s="417">
        <v>47590</v>
      </c>
      <c r="AK28" s="418">
        <f>I28+AI28</f>
        <v>1518492.4</v>
      </c>
      <c r="AL28" s="418">
        <f>J28+AJ28</f>
        <v>1175007.8999999999</v>
      </c>
    </row>
    <row r="29" spans="1:38">
      <c r="A29" s="434">
        <v>23</v>
      </c>
      <c r="B29" s="435" t="s">
        <v>16</v>
      </c>
      <c r="C29" s="408">
        <v>20800</v>
      </c>
      <c r="D29" s="408">
        <v>46927.4</v>
      </c>
      <c r="E29" s="408">
        <v>225.61249999999998</v>
      </c>
      <c r="F29" s="408">
        <v>40102.199999999997</v>
      </c>
      <c r="G29" s="408">
        <v>36590.199999999997</v>
      </c>
      <c r="H29" s="408">
        <f>G29/F29*100</f>
        <v>91.242375730009826</v>
      </c>
      <c r="I29" s="408">
        <v>1150578.3999999999</v>
      </c>
      <c r="J29" s="408">
        <v>791580.7</v>
      </c>
      <c r="K29" s="427">
        <v>68.798501692713856</v>
      </c>
      <c r="L29" s="408">
        <v>987692.6</v>
      </c>
      <c r="M29" s="408">
        <v>835093</v>
      </c>
      <c r="N29" s="408">
        <f>M29/L29*100</f>
        <v>84.549889307665154</v>
      </c>
      <c r="O29" s="427">
        <f>G29/M29*100</f>
        <v>4.3815718728333248</v>
      </c>
      <c r="Q29" s="417">
        <v>3091.9</v>
      </c>
      <c r="R29" s="417">
        <v>3096.4</v>
      </c>
      <c r="S29" s="417">
        <v>24919.8</v>
      </c>
      <c r="T29" s="417">
        <v>11572.2</v>
      </c>
      <c r="U29" s="417">
        <f>Q29+S29</f>
        <v>28011.7</v>
      </c>
      <c r="V29" s="417">
        <f>R29+T29</f>
        <v>14668.6</v>
      </c>
      <c r="W29" s="418">
        <v>30</v>
      </c>
      <c r="Y29" s="417">
        <v>520.79999999999995</v>
      </c>
      <c r="Z29" s="417">
        <v>272.3</v>
      </c>
      <c r="AA29" s="417">
        <f>W29+Y29</f>
        <v>550.79999999999995</v>
      </c>
      <c r="AB29" s="417">
        <f>X29+Z29</f>
        <v>272.3</v>
      </c>
      <c r="AD29" s="417">
        <v>8692.9</v>
      </c>
      <c r="AE29" s="417">
        <v>1904.3</v>
      </c>
      <c r="AF29" s="417">
        <v>444.6</v>
      </c>
      <c r="AG29" s="417">
        <f>SUM(AD29:AF29)</f>
        <v>11041.8</v>
      </c>
      <c r="AI29" s="417">
        <v>46354</v>
      </c>
      <c r="AJ29" s="417">
        <v>40731</v>
      </c>
      <c r="AK29" s="418">
        <f>I29+AI29</f>
        <v>1196932.3999999999</v>
      </c>
      <c r="AL29" s="418">
        <f>J29+AJ29</f>
        <v>832311.7</v>
      </c>
    </row>
    <row r="30" spans="1:38">
      <c r="A30" s="434">
        <v>24</v>
      </c>
      <c r="B30" s="435" t="s">
        <v>17</v>
      </c>
      <c r="C30" s="408">
        <v>405151</v>
      </c>
      <c r="D30" s="408">
        <v>361658.9</v>
      </c>
      <c r="E30" s="408">
        <v>89.265212229514432</v>
      </c>
      <c r="F30" s="408">
        <v>542250</v>
      </c>
      <c r="G30" s="408">
        <v>309399.40000000002</v>
      </c>
      <c r="H30" s="408">
        <f>G30/F30*100</f>
        <v>57.058441678192715</v>
      </c>
      <c r="I30" s="408">
        <v>13110519.1</v>
      </c>
      <c r="J30" s="408">
        <v>9659875.3000000007</v>
      </c>
      <c r="K30" s="427">
        <v>73.680341917201446</v>
      </c>
      <c r="L30" s="408">
        <v>11383420.699999999</v>
      </c>
      <c r="M30" s="408">
        <v>10630749.699999999</v>
      </c>
      <c r="N30" s="408">
        <f>M30/L30*100</f>
        <v>93.388006822940312</v>
      </c>
      <c r="O30" s="427">
        <f>G30/M30*100</f>
        <v>2.9104193846272204</v>
      </c>
      <c r="Q30" s="417">
        <v>15205.8</v>
      </c>
      <c r="R30" s="417">
        <v>7931.7</v>
      </c>
      <c r="S30" s="417">
        <v>292332.79999999999</v>
      </c>
      <c r="T30" s="417">
        <v>228614.5</v>
      </c>
      <c r="U30" s="417">
        <f>Q30+S30</f>
        <v>307538.59999999998</v>
      </c>
      <c r="V30" s="417">
        <f>R30+T30</f>
        <v>236546.2</v>
      </c>
      <c r="X30" s="417">
        <v>98.6</v>
      </c>
      <c r="Y30" s="417">
        <v>13145.9</v>
      </c>
      <c r="Z30" s="417">
        <v>4312.5</v>
      </c>
      <c r="AA30" s="417">
        <f>W30+Y30</f>
        <v>13145.9</v>
      </c>
      <c r="AB30" s="417">
        <f>X30+Z30</f>
        <v>4411.1000000000004</v>
      </c>
      <c r="AD30" s="417">
        <v>113305.2</v>
      </c>
      <c r="AE30" s="417">
        <v>57540.5</v>
      </c>
      <c r="AF30" s="417">
        <v>0</v>
      </c>
      <c r="AG30" s="417">
        <f>SUM(AD30:AF30)</f>
        <v>170845.7</v>
      </c>
      <c r="AH30" s="418">
        <f>I30-AD33</f>
        <v>12757476</v>
      </c>
      <c r="AI30" s="417">
        <v>1177847.8</v>
      </c>
      <c r="AJ30" s="417">
        <v>1269687</v>
      </c>
      <c r="AK30" s="418">
        <f>I30+AI30</f>
        <v>14288366.9</v>
      </c>
      <c r="AL30" s="418">
        <f>J30+AJ30</f>
        <v>10929562.300000001</v>
      </c>
    </row>
    <row r="31" spans="1:38" ht="40.5" customHeight="1">
      <c r="A31" s="434">
        <v>25</v>
      </c>
      <c r="B31" s="433" t="s">
        <v>411</v>
      </c>
      <c r="C31" s="408">
        <v>4454380.3</v>
      </c>
      <c r="D31" s="408">
        <v>4223363.5</v>
      </c>
      <c r="E31" s="408">
        <v>94.813716287313866</v>
      </c>
      <c r="F31" s="408">
        <v>4551191.9000000004</v>
      </c>
      <c r="G31" s="408">
        <v>4010638.4</v>
      </c>
      <c r="H31" s="408">
        <f>G31/F31*100</f>
        <v>88.122814597204737</v>
      </c>
      <c r="I31" s="408">
        <v>11912497.300000001</v>
      </c>
      <c r="J31" s="408">
        <v>14920394.9</v>
      </c>
      <c r="K31" s="427">
        <v>125.24993311016321</v>
      </c>
      <c r="L31" s="408">
        <v>13507161.6</v>
      </c>
      <c r="M31" s="408">
        <v>11131677.699999999</v>
      </c>
      <c r="N31" s="408">
        <f>M31/L31*100</f>
        <v>82.413152590104488</v>
      </c>
      <c r="O31" s="427">
        <f>G31/M31*100</f>
        <v>36.0290560694189</v>
      </c>
      <c r="Q31" s="417">
        <v>322574.90000000002</v>
      </c>
      <c r="R31" s="417">
        <v>162826.4</v>
      </c>
      <c r="S31" s="417">
        <v>377257.8</v>
      </c>
      <c r="T31" s="417">
        <v>287717.7</v>
      </c>
      <c r="U31" s="417">
        <f>Q31+S31</f>
        <v>699832.7</v>
      </c>
      <c r="V31" s="417">
        <f>R31+T31</f>
        <v>450544.1</v>
      </c>
      <c r="Y31" s="417">
        <v>4973.2</v>
      </c>
      <c r="Z31" s="417">
        <v>3808.6</v>
      </c>
      <c r="AA31" s="417">
        <f>W31+Y31</f>
        <v>4973.2</v>
      </c>
      <c r="AB31" s="417">
        <f>X31+Z31</f>
        <v>3808.6</v>
      </c>
      <c r="AI31" s="418">
        <v>1321827.3999999999</v>
      </c>
      <c r="AJ31" s="418">
        <v>1401567.9</v>
      </c>
      <c r="AK31" s="418">
        <f>I31+AI31</f>
        <v>13234324.700000001</v>
      </c>
      <c r="AL31" s="418">
        <f>J31+AJ31</f>
        <v>16321962.800000001</v>
      </c>
    </row>
    <row r="32" spans="1:38">
      <c r="A32" s="434">
        <v>26</v>
      </c>
      <c r="B32" s="433" t="s">
        <v>350</v>
      </c>
      <c r="C32" s="408"/>
      <c r="D32" s="408"/>
      <c r="E32" s="408"/>
      <c r="F32" s="408"/>
      <c r="G32" s="408"/>
      <c r="H32" s="408"/>
      <c r="I32" s="427"/>
      <c r="J32" s="427"/>
      <c r="K32" s="427"/>
      <c r="L32" s="408"/>
      <c r="M32" s="408"/>
      <c r="N32" s="408"/>
      <c r="O32" s="427"/>
    </row>
    <row r="33" spans="1:33" ht="12.75" thickBot="1">
      <c r="A33" s="432"/>
      <c r="B33" s="431" t="s">
        <v>177</v>
      </c>
      <c r="C33" s="430">
        <f>SUM(C7:C32)</f>
        <v>5451509.8999999994</v>
      </c>
      <c r="D33" s="430">
        <f>SUM(D7:D32)</f>
        <v>5546161.7000000002</v>
      </c>
      <c r="E33" s="430">
        <f>D33/C33*100</f>
        <v>101.73624925454141</v>
      </c>
      <c r="F33" s="430">
        <f>SUM(F7:F32)</f>
        <v>5960904.8000000007</v>
      </c>
      <c r="G33" s="430">
        <f>SUM(G7:G32)</f>
        <v>5197245.5999999996</v>
      </c>
      <c r="H33" s="430">
        <f>G33/F33*100</f>
        <v>87.188871058635243</v>
      </c>
      <c r="I33" s="429">
        <f>SUM(I7:I32)</f>
        <v>60467573.799999997</v>
      </c>
      <c r="J33" s="429">
        <f>SUM(J7:J32)</f>
        <v>52281410</v>
      </c>
      <c r="K33" s="429">
        <f>J33/I33*100</f>
        <v>86.461894722159343</v>
      </c>
      <c r="L33" s="430">
        <f>SUM(L7:L32)</f>
        <v>56734352.100000001</v>
      </c>
      <c r="M33" s="430">
        <f>SUM(M7:M32)</f>
        <v>50361289.200000003</v>
      </c>
      <c r="N33" s="430">
        <f>M33/L33*100</f>
        <v>88.766835851466439</v>
      </c>
      <c r="O33" s="429">
        <f>G33/M33*100</f>
        <v>10.319921675078959</v>
      </c>
      <c r="Q33" s="417">
        <f>SUM(Q7:Q31)</f>
        <v>464906.5</v>
      </c>
      <c r="R33" s="417">
        <f>SUM(R7:R31)</f>
        <v>284372.59999999998</v>
      </c>
      <c r="S33" s="418">
        <f>SUM(S7:S31)</f>
        <v>1281885.4000000001</v>
      </c>
      <c r="T33" s="418">
        <f>SUM(T7:T31)</f>
        <v>1030631.0999999999</v>
      </c>
      <c r="U33" s="418">
        <f>SUM(U7:U31)</f>
        <v>1746791.8999999997</v>
      </c>
      <c r="V33" s="418">
        <f>SUM(V7:V31)</f>
        <v>1315003.7000000002</v>
      </c>
      <c r="W33" s="417">
        <f>SUM(W7:W31)</f>
        <v>100.8</v>
      </c>
      <c r="X33" s="417">
        <f>SUM(X7:X31)</f>
        <v>2481.9</v>
      </c>
      <c r="Y33" s="417">
        <f>SUM(Y7:Y31)</f>
        <v>30470.499999999996</v>
      </c>
      <c r="Z33" s="418">
        <f>SUM(Z7:Z31)</f>
        <v>13977</v>
      </c>
      <c r="AA33" s="417">
        <f>SUM(AA7:AA31)</f>
        <v>30571.299999999996</v>
      </c>
      <c r="AB33" s="417">
        <f>SUM(AB7:AB31)</f>
        <v>16458.900000000001</v>
      </c>
      <c r="AD33" s="417">
        <f>SUM(AD7:AD31)</f>
        <v>353043.1</v>
      </c>
      <c r="AE33" s="417">
        <f>SUM(AE7:AE31)</f>
        <v>102601.4</v>
      </c>
      <c r="AF33" s="417">
        <f>SUM(AF7:AF31)</f>
        <v>12937.1</v>
      </c>
      <c r="AG33" s="417">
        <f>SUM(AG7:AG31)</f>
        <v>468581.6</v>
      </c>
    </row>
    <row r="34" spans="1:33" ht="18" hidden="1" customHeight="1">
      <c r="A34" s="419"/>
      <c r="B34" s="419"/>
      <c r="C34" s="428"/>
      <c r="D34" s="428"/>
      <c r="E34" s="419"/>
      <c r="F34" s="419"/>
      <c r="G34" s="419"/>
      <c r="H34" s="419"/>
      <c r="I34" s="420">
        <f>SUM(I7:I31)</f>
        <v>60467573.799999997</v>
      </c>
      <c r="J34" s="420">
        <f>SUM(J7:J31)</f>
        <v>52281410</v>
      </c>
      <c r="K34" s="427">
        <f>(J34/I34)*100</f>
        <v>86.461894722159343</v>
      </c>
      <c r="L34" s="427"/>
      <c r="M34" s="427"/>
      <c r="N34" s="427"/>
      <c r="O34" s="420"/>
    </row>
    <row r="35" spans="1:33" hidden="1">
      <c r="A35" s="419"/>
      <c r="B35" s="419"/>
      <c r="C35" s="420">
        <f>C33-C34</f>
        <v>5451509.8999999994</v>
      </c>
      <c r="D35" s="420">
        <f>D33-D34</f>
        <v>5546161.7000000002</v>
      </c>
      <c r="E35" s="420"/>
      <c r="F35" s="420"/>
      <c r="G35" s="420"/>
      <c r="H35" s="420"/>
      <c r="I35" s="420"/>
      <c r="J35" s="419"/>
      <c r="K35" s="427" t="e">
        <f>(J35/I35)*100</f>
        <v>#DIV/0!</v>
      </c>
      <c r="L35" s="427"/>
      <c r="M35" s="427"/>
      <c r="N35" s="427"/>
      <c r="O35" s="419"/>
    </row>
    <row r="36" spans="1:33" hidden="1">
      <c r="A36" s="419"/>
      <c r="B36" s="419"/>
      <c r="C36" s="428">
        <v>481373.8</v>
      </c>
      <c r="D36" s="428">
        <v>594960.5</v>
      </c>
      <c r="E36" s="420"/>
      <c r="F36" s="420"/>
      <c r="G36" s="420"/>
      <c r="H36" s="420"/>
      <c r="I36" s="420"/>
      <c r="J36" s="420"/>
      <c r="K36" s="427" t="e">
        <f>(J36/I36)*100</f>
        <v>#DIV/0!</v>
      </c>
      <c r="L36" s="427"/>
      <c r="M36" s="427"/>
      <c r="N36" s="427"/>
      <c r="O36" s="419"/>
    </row>
    <row r="37" spans="1:33">
      <c r="A37" s="419"/>
      <c r="B37" s="421"/>
      <c r="C37" s="426"/>
      <c r="D37" s="425"/>
      <c r="E37" s="421"/>
      <c r="F37" s="421"/>
      <c r="G37" s="421"/>
      <c r="H37" s="421"/>
      <c r="I37" s="421"/>
      <c r="J37" s="424"/>
      <c r="K37" s="421"/>
      <c r="L37" s="421"/>
      <c r="M37" s="421"/>
      <c r="N37" s="421"/>
      <c r="O37" s="421"/>
    </row>
    <row r="38" spans="1:33">
      <c r="A38" s="419"/>
      <c r="B38" s="421"/>
      <c r="C38" s="423"/>
      <c r="D38" s="423"/>
      <c r="E38" s="421"/>
      <c r="F38" s="421"/>
      <c r="G38" s="421"/>
      <c r="H38" s="421"/>
      <c r="I38" s="422"/>
      <c r="J38" s="422"/>
      <c r="K38" s="421"/>
      <c r="L38" s="421"/>
      <c r="M38" s="421"/>
      <c r="N38" s="421"/>
      <c r="O38" s="421"/>
    </row>
    <row r="39" spans="1:33" ht="7.5" customHeight="1">
      <c r="A39" s="419"/>
      <c r="B39" s="421"/>
      <c r="C39" s="421"/>
      <c r="D39" s="421"/>
      <c r="E39" s="421"/>
      <c r="F39" s="421"/>
      <c r="G39" s="421"/>
      <c r="H39" s="421"/>
      <c r="I39" s="421"/>
      <c r="J39" s="421"/>
      <c r="K39" s="421"/>
      <c r="L39" s="421"/>
      <c r="M39" s="421"/>
      <c r="N39" s="421"/>
      <c r="O39" s="421"/>
    </row>
    <row r="40" spans="1:33">
      <c r="A40" s="419"/>
      <c r="B40" s="419"/>
      <c r="C40" s="419"/>
      <c r="D40" s="419"/>
      <c r="E40" s="419"/>
      <c r="F40" s="419"/>
      <c r="G40" s="419"/>
      <c r="H40" s="419"/>
      <c r="I40" s="419"/>
      <c r="J40" s="419"/>
      <c r="K40" s="419"/>
      <c r="L40" s="419"/>
      <c r="M40" s="419"/>
      <c r="N40" s="419"/>
      <c r="O40" s="419"/>
    </row>
    <row r="41" spans="1:33">
      <c r="A41" s="419"/>
      <c r="B41" s="419"/>
      <c r="C41" s="420"/>
      <c r="D41" s="420"/>
      <c r="E41" s="419"/>
      <c r="F41" s="419"/>
      <c r="G41" s="419"/>
      <c r="H41" s="419"/>
      <c r="I41" s="419"/>
      <c r="J41" s="419"/>
      <c r="K41" s="419"/>
      <c r="L41" s="420"/>
      <c r="M41" s="420"/>
      <c r="N41" s="419"/>
      <c r="O41" s="419"/>
    </row>
    <row r="44" spans="1:33">
      <c r="C44" s="418"/>
      <c r="D44" s="418"/>
    </row>
  </sheetData>
  <mergeCells count="10">
    <mergeCell ref="A4:A6"/>
    <mergeCell ref="I5:K5"/>
    <mergeCell ref="C5:E5"/>
    <mergeCell ref="I3:O3"/>
    <mergeCell ref="B4:B6"/>
    <mergeCell ref="O4:O6"/>
    <mergeCell ref="F5:H5"/>
    <mergeCell ref="L5:N5"/>
    <mergeCell ref="I4:N4"/>
    <mergeCell ref="C4:H4"/>
  </mergeCells>
  <printOptions horizontalCentered="1"/>
  <pageMargins left="0.24" right="0.21" top="0.196850393700787" bottom="0.23622047244094499" header="0.196850393700787" footer="0.23622047244094499"/>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activeCell="M37" sqref="M37"/>
    </sheetView>
  </sheetViews>
  <sheetFormatPr defaultRowHeight="12"/>
  <cols>
    <col min="1" max="1" width="4.42578125" style="443" customWidth="1"/>
    <col min="2" max="2" width="18.7109375" style="441" customWidth="1"/>
    <col min="3" max="5" width="10.7109375" style="441" customWidth="1"/>
    <col min="6" max="7" width="10.7109375" style="442" customWidth="1"/>
    <col min="8" max="8" width="10.42578125" style="441" customWidth="1"/>
    <col min="9" max="11" width="10.7109375" style="441" customWidth="1"/>
    <col min="12" max="16384" width="9.140625" style="441"/>
  </cols>
  <sheetData>
    <row r="1" spans="1:14" ht="20.100000000000001" customHeight="1">
      <c r="A1" s="459" t="s">
        <v>430</v>
      </c>
      <c r="B1" s="459"/>
      <c r="C1" s="459"/>
      <c r="D1" s="459"/>
      <c r="E1" s="459"/>
      <c r="F1" s="459"/>
      <c r="G1" s="459"/>
      <c r="H1" s="459"/>
      <c r="I1" s="459"/>
      <c r="J1" s="459"/>
      <c r="K1" s="459"/>
    </row>
    <row r="2" spans="1:14" ht="20.100000000000001" customHeight="1">
      <c r="A2" s="458"/>
      <c r="B2" s="458"/>
      <c r="C2" s="458"/>
      <c r="D2" s="458"/>
      <c r="E2" s="458"/>
      <c r="F2" s="458"/>
      <c r="G2" s="458"/>
      <c r="H2" s="458"/>
      <c r="I2" s="458"/>
      <c r="J2" s="458"/>
      <c r="K2" s="458"/>
    </row>
    <row r="3" spans="1:14" ht="20.100000000000001" customHeight="1">
      <c r="A3" s="457" t="s">
        <v>424</v>
      </c>
      <c r="B3" s="457" t="s">
        <v>194</v>
      </c>
      <c r="C3" s="457" t="s">
        <v>429</v>
      </c>
      <c r="D3" s="457"/>
      <c r="E3" s="457"/>
      <c r="F3" s="457" t="s">
        <v>428</v>
      </c>
      <c r="G3" s="457"/>
      <c r="H3" s="457"/>
      <c r="I3" s="457" t="s">
        <v>427</v>
      </c>
      <c r="J3" s="457"/>
      <c r="K3" s="457"/>
      <c r="L3" s="445"/>
    </row>
    <row r="4" spans="1:14" ht="20.100000000000001" customHeight="1">
      <c r="A4" s="457"/>
      <c r="B4" s="457"/>
      <c r="C4" s="456" t="s">
        <v>370</v>
      </c>
      <c r="D4" s="456" t="s">
        <v>369</v>
      </c>
      <c r="E4" s="456" t="s">
        <v>0</v>
      </c>
      <c r="F4" s="456" t="s">
        <v>370</v>
      </c>
      <c r="G4" s="456" t="s">
        <v>369</v>
      </c>
      <c r="H4" s="456" t="s">
        <v>0</v>
      </c>
      <c r="I4" s="456" t="s">
        <v>370</v>
      </c>
      <c r="J4" s="456" t="s">
        <v>369</v>
      </c>
      <c r="K4" s="456" t="s">
        <v>0</v>
      </c>
      <c r="L4" s="445"/>
      <c r="N4" s="442"/>
    </row>
    <row r="5" spans="1:14" ht="18" customHeight="1">
      <c r="A5" s="454">
        <v>1</v>
      </c>
      <c r="B5" s="453" t="s">
        <v>1</v>
      </c>
      <c r="C5" s="452">
        <v>107058.9</v>
      </c>
      <c r="D5" s="452">
        <v>109857.4</v>
      </c>
      <c r="E5" s="452">
        <f>D5/C5*100</f>
        <v>102.61398164935376</v>
      </c>
      <c r="F5" s="452">
        <v>3663</v>
      </c>
      <c r="G5" s="452">
        <v>4005.7</v>
      </c>
      <c r="H5" s="452">
        <f>G5/F5*100</f>
        <v>109.35571935571934</v>
      </c>
      <c r="I5" s="451">
        <f>C5+F5</f>
        <v>110721.9</v>
      </c>
      <c r="J5" s="451">
        <f>D5+G5</f>
        <v>113863.09999999999</v>
      </c>
      <c r="K5" s="451">
        <f>J5/I5*100</f>
        <v>102.83701778961525</v>
      </c>
    </row>
    <row r="6" spans="1:14" ht="18" customHeight="1">
      <c r="A6" s="454">
        <v>2</v>
      </c>
      <c r="B6" s="453" t="s">
        <v>2</v>
      </c>
      <c r="C6" s="452">
        <v>94160.8</v>
      </c>
      <c r="D6" s="452">
        <v>81088.100000000006</v>
      </c>
      <c r="E6" s="452">
        <f>D6/C6*100</f>
        <v>86.116621778914364</v>
      </c>
      <c r="F6" s="452">
        <v>3075</v>
      </c>
      <c r="G6" s="452">
        <v>2489</v>
      </c>
      <c r="H6" s="452">
        <f>G6/F6*100</f>
        <v>80.943089430894304</v>
      </c>
      <c r="I6" s="451">
        <f>C6+F6</f>
        <v>97235.8</v>
      </c>
      <c r="J6" s="451">
        <f>D6+G6</f>
        <v>83577.100000000006</v>
      </c>
      <c r="K6" s="451">
        <f>J6/I6*100</f>
        <v>85.953013190614982</v>
      </c>
    </row>
    <row r="7" spans="1:14" ht="18" customHeight="1">
      <c r="A7" s="454">
        <v>3</v>
      </c>
      <c r="B7" s="453" t="s">
        <v>3</v>
      </c>
      <c r="C7" s="452">
        <v>110408</v>
      </c>
      <c r="D7" s="452">
        <v>116990.7</v>
      </c>
      <c r="E7" s="452">
        <f>D7/C7*100</f>
        <v>105.9621585392363</v>
      </c>
      <c r="F7" s="452">
        <v>3835</v>
      </c>
      <c r="G7" s="452">
        <v>1995.1</v>
      </c>
      <c r="H7" s="452">
        <f>G7/F7*100</f>
        <v>52.023468057366365</v>
      </c>
      <c r="I7" s="451">
        <f>C7+F7</f>
        <v>114243</v>
      </c>
      <c r="J7" s="451">
        <f>D7+G7</f>
        <v>118985.8</v>
      </c>
      <c r="K7" s="451">
        <f>J7/I7*100</f>
        <v>104.15150162373187</v>
      </c>
    </row>
    <row r="8" spans="1:14" ht="18" customHeight="1">
      <c r="A8" s="454">
        <v>4</v>
      </c>
      <c r="B8" s="453" t="s">
        <v>4</v>
      </c>
      <c r="C8" s="452">
        <v>142214.5</v>
      </c>
      <c r="D8" s="452">
        <v>114906.6</v>
      </c>
      <c r="E8" s="452">
        <f>D8/C8*100</f>
        <v>80.798090208804311</v>
      </c>
      <c r="F8" s="452">
        <v>4440</v>
      </c>
      <c r="G8" s="452">
        <v>1264.5999999999999</v>
      </c>
      <c r="H8" s="452">
        <f>G8/F8*100</f>
        <v>28.481981981981981</v>
      </c>
      <c r="I8" s="451">
        <f>C8+F8</f>
        <v>146654.5</v>
      </c>
      <c r="J8" s="451">
        <f>D8+G8</f>
        <v>116171.20000000001</v>
      </c>
      <c r="K8" s="451">
        <f>J8/I8*100</f>
        <v>79.21420754221657</v>
      </c>
      <c r="M8" s="442"/>
    </row>
    <row r="9" spans="1:14" ht="18" customHeight="1">
      <c r="A9" s="454">
        <v>5</v>
      </c>
      <c r="B9" s="453" t="s">
        <v>5</v>
      </c>
      <c r="C9" s="452">
        <v>142035.5</v>
      </c>
      <c r="D9" s="452">
        <v>154296</v>
      </c>
      <c r="E9" s="452">
        <f>D9/C9*100</f>
        <v>108.63199693034488</v>
      </c>
      <c r="F9" s="452">
        <v>6188</v>
      </c>
      <c r="G9" s="452">
        <v>5013.1000000000004</v>
      </c>
      <c r="H9" s="452">
        <f>G9/F9*100</f>
        <v>81.01325145442793</v>
      </c>
      <c r="I9" s="451">
        <f>C9+F9</f>
        <v>148223.5</v>
      </c>
      <c r="J9" s="451">
        <f>D9+G9</f>
        <v>159309.1</v>
      </c>
      <c r="K9" s="451">
        <f>J9/I9*100</f>
        <v>107.47897600582903</v>
      </c>
    </row>
    <row r="10" spans="1:14" ht="18" customHeight="1">
      <c r="A10" s="454">
        <v>6</v>
      </c>
      <c r="B10" s="453" t="s">
        <v>6</v>
      </c>
      <c r="C10" s="452">
        <v>144973.70000000001</v>
      </c>
      <c r="D10" s="452">
        <v>130814.6</v>
      </c>
      <c r="E10" s="452">
        <f>D10/C10*100</f>
        <v>90.233331976765442</v>
      </c>
      <c r="F10" s="452">
        <v>10260</v>
      </c>
      <c r="G10" s="452">
        <v>13550.9</v>
      </c>
      <c r="H10" s="452">
        <f>G10/F10*100</f>
        <v>132.07504873294346</v>
      </c>
      <c r="I10" s="451">
        <f>C10+F10</f>
        <v>155233.70000000001</v>
      </c>
      <c r="J10" s="451">
        <f>D10+G10</f>
        <v>144365.5</v>
      </c>
      <c r="K10" s="451">
        <f>J10/I10*100</f>
        <v>92.998814046176818</v>
      </c>
    </row>
    <row r="11" spans="1:14" ht="18" customHeight="1">
      <c r="A11" s="454">
        <v>7</v>
      </c>
      <c r="B11" s="453" t="s">
        <v>7</v>
      </c>
      <c r="C11" s="452">
        <v>110842.4</v>
      </c>
      <c r="D11" s="452">
        <v>139128.79999999999</v>
      </c>
      <c r="E11" s="452">
        <f>D11/C11*100</f>
        <v>125.51947630148752</v>
      </c>
      <c r="F11" s="452">
        <v>15560</v>
      </c>
      <c r="G11" s="452">
        <v>15835.3</v>
      </c>
      <c r="H11" s="452">
        <f>G11/F11*100</f>
        <v>101.76928020565552</v>
      </c>
      <c r="I11" s="451">
        <f>C11+F11</f>
        <v>126402.4</v>
      </c>
      <c r="J11" s="451">
        <f>D11+G11</f>
        <v>154964.09999999998</v>
      </c>
      <c r="K11" s="451">
        <f>J11/I11*100</f>
        <v>122.59585261039345</v>
      </c>
    </row>
    <row r="12" spans="1:14" ht="18" customHeight="1">
      <c r="A12" s="454">
        <v>8</v>
      </c>
      <c r="B12" s="453" t="s">
        <v>8</v>
      </c>
      <c r="C12" s="452">
        <v>135590</v>
      </c>
      <c r="D12" s="452">
        <v>127403.9</v>
      </c>
      <c r="E12" s="452">
        <f>D12/C12*100</f>
        <v>93.962607861936718</v>
      </c>
      <c r="F12" s="452">
        <v>9210</v>
      </c>
      <c r="G12" s="452">
        <v>12600.3</v>
      </c>
      <c r="H12" s="452">
        <f>G12/F12*100</f>
        <v>136.81107491856676</v>
      </c>
      <c r="I12" s="451">
        <f>C12+F12</f>
        <v>144800</v>
      </c>
      <c r="J12" s="451">
        <f>D12+G12</f>
        <v>140004.19999999998</v>
      </c>
      <c r="K12" s="451">
        <f>J12/I12*100</f>
        <v>96.687983425414345</v>
      </c>
      <c r="N12" s="442"/>
    </row>
    <row r="13" spans="1:14" ht="18" customHeight="1">
      <c r="A13" s="454">
        <v>9</v>
      </c>
      <c r="B13" s="453" t="s">
        <v>19</v>
      </c>
      <c r="C13" s="452">
        <v>118413.6</v>
      </c>
      <c r="D13" s="452">
        <v>148576.20000000001</v>
      </c>
      <c r="E13" s="452">
        <f>D13/C13*100</f>
        <v>125.47224305316283</v>
      </c>
      <c r="F13" s="452">
        <v>3950</v>
      </c>
      <c r="G13" s="452">
        <v>2767.5</v>
      </c>
      <c r="H13" s="452">
        <f>G13/F13*100</f>
        <v>70.063291139240505</v>
      </c>
      <c r="I13" s="451">
        <f>C13+F13</f>
        <v>122363.6</v>
      </c>
      <c r="J13" s="451">
        <f>D13+G13</f>
        <v>151343.70000000001</v>
      </c>
      <c r="K13" s="451">
        <f>J13/I13*100</f>
        <v>123.68359544831959</v>
      </c>
    </row>
    <row r="14" spans="1:14" ht="18" customHeight="1">
      <c r="A14" s="454">
        <v>10</v>
      </c>
      <c r="B14" s="453" t="s">
        <v>10</v>
      </c>
      <c r="C14" s="452">
        <v>113596.8</v>
      </c>
      <c r="D14" s="452">
        <v>119214.1</v>
      </c>
      <c r="E14" s="452">
        <f>D14/C14*100</f>
        <v>104.94494563227133</v>
      </c>
      <c r="F14" s="452">
        <v>8450</v>
      </c>
      <c r="G14" s="452">
        <v>15550.4</v>
      </c>
      <c r="H14" s="452">
        <f>G14/F14*100</f>
        <v>184.0284023668639</v>
      </c>
      <c r="I14" s="451">
        <f>C14+F14</f>
        <v>122046.8</v>
      </c>
      <c r="J14" s="451">
        <f>D14+G14</f>
        <v>134764.5</v>
      </c>
      <c r="K14" s="451">
        <f>J14/I14*100</f>
        <v>110.42034694887535</v>
      </c>
    </row>
    <row r="15" spans="1:14" ht="18" customHeight="1">
      <c r="A15" s="454">
        <v>11</v>
      </c>
      <c r="B15" s="453" t="s">
        <v>11</v>
      </c>
      <c r="C15" s="452">
        <v>119479.1</v>
      </c>
      <c r="D15" s="452">
        <v>110120.9</v>
      </c>
      <c r="E15" s="452">
        <f>D15/C15*100</f>
        <v>92.167500424760476</v>
      </c>
      <c r="F15" s="452">
        <v>4030</v>
      </c>
      <c r="G15" s="452">
        <v>2419.3000000000002</v>
      </c>
      <c r="H15" s="452">
        <f>G15/F15*100</f>
        <v>60.032258064516128</v>
      </c>
      <c r="I15" s="451">
        <f>C15+F15</f>
        <v>123509.1</v>
      </c>
      <c r="J15" s="451">
        <f>D15+G15</f>
        <v>112540.2</v>
      </c>
      <c r="K15" s="451">
        <f>J15/I15*100</f>
        <v>91.118953988005728</v>
      </c>
    </row>
    <row r="16" spans="1:14" ht="18" customHeight="1">
      <c r="A16" s="454">
        <v>12</v>
      </c>
      <c r="B16" s="453" t="s">
        <v>12</v>
      </c>
      <c r="C16" s="452">
        <v>126278.39999999999</v>
      </c>
      <c r="D16" s="452">
        <v>122009.1</v>
      </c>
      <c r="E16" s="452">
        <f>D16/C16*100</f>
        <v>96.619136764482292</v>
      </c>
      <c r="F16" s="452">
        <v>7758.8</v>
      </c>
      <c r="G16" s="452">
        <v>13938.5</v>
      </c>
      <c r="H16" s="452">
        <f>G16/F16*100</f>
        <v>179.64762592153426</v>
      </c>
      <c r="I16" s="451">
        <f>C16+F16</f>
        <v>134037.19999999998</v>
      </c>
      <c r="J16" s="451">
        <f>D16+G16</f>
        <v>135947.6</v>
      </c>
      <c r="K16" s="451">
        <f>J16/I16*100</f>
        <v>101.42527596816409</v>
      </c>
    </row>
    <row r="17" spans="1:13" ht="18" customHeight="1">
      <c r="A17" s="454">
        <v>13</v>
      </c>
      <c r="B17" s="453" t="s">
        <v>13</v>
      </c>
      <c r="C17" s="452">
        <v>152113.29999999999</v>
      </c>
      <c r="D17" s="452">
        <v>133202.70000000001</v>
      </c>
      <c r="E17" s="452">
        <f>D17/C17*100</f>
        <v>87.568082475365415</v>
      </c>
      <c r="F17" s="452">
        <v>2800</v>
      </c>
      <c r="G17" s="452">
        <v>2069.6</v>
      </c>
      <c r="H17" s="452">
        <f>G17/F17*100</f>
        <v>73.914285714285711</v>
      </c>
      <c r="I17" s="451">
        <f>C17+F17</f>
        <v>154913.29999999999</v>
      </c>
      <c r="J17" s="451">
        <f>D17+G17</f>
        <v>135272.30000000002</v>
      </c>
      <c r="K17" s="451">
        <f>J17/I17*100</f>
        <v>87.321295201896817</v>
      </c>
    </row>
    <row r="18" spans="1:13" ht="18" customHeight="1">
      <c r="A18" s="454">
        <v>14</v>
      </c>
      <c r="B18" s="453" t="s">
        <v>183</v>
      </c>
      <c r="C18" s="452">
        <v>105097.60000000001</v>
      </c>
      <c r="D18" s="452">
        <v>121257.9</v>
      </c>
      <c r="E18" s="452">
        <f>D18/C18*100</f>
        <v>115.37646911061717</v>
      </c>
      <c r="F18" s="452">
        <v>6450</v>
      </c>
      <c r="G18" s="452">
        <v>9678.1</v>
      </c>
      <c r="H18" s="452">
        <f>G18/F18*100</f>
        <v>150.04806201550389</v>
      </c>
      <c r="I18" s="451">
        <f>C18+F18</f>
        <v>111547.6</v>
      </c>
      <c r="J18" s="451">
        <f>D18+G18</f>
        <v>130936</v>
      </c>
      <c r="K18" s="451">
        <f>J18/I18*100</f>
        <v>117.38127938207545</v>
      </c>
    </row>
    <row r="19" spans="1:13" ht="18" customHeight="1">
      <c r="A19" s="454">
        <v>15</v>
      </c>
      <c r="B19" s="453" t="s">
        <v>415</v>
      </c>
      <c r="C19" s="452">
        <v>136744.79999999999</v>
      </c>
      <c r="D19" s="452">
        <v>169266.9</v>
      </c>
      <c r="E19" s="452">
        <f>D19/C19*100</f>
        <v>123.78306158625412</v>
      </c>
      <c r="F19" s="452">
        <v>12700</v>
      </c>
      <c r="G19" s="452">
        <v>19519.400000000001</v>
      </c>
      <c r="H19" s="452">
        <f>G19/F19*100</f>
        <v>153.696062992126</v>
      </c>
      <c r="I19" s="451">
        <f>C19+F19</f>
        <v>149444.79999999999</v>
      </c>
      <c r="J19" s="451">
        <f>D19+G19</f>
        <v>188786.3</v>
      </c>
      <c r="K19" s="451">
        <f>J19/I19*100</f>
        <v>126.32510465402611</v>
      </c>
    </row>
    <row r="20" spans="1:13" ht="18" customHeight="1">
      <c r="A20" s="454">
        <v>16</v>
      </c>
      <c r="B20" s="453" t="s">
        <v>414</v>
      </c>
      <c r="C20" s="452">
        <v>121841.4</v>
      </c>
      <c r="D20" s="452">
        <v>97357.3</v>
      </c>
      <c r="E20" s="452">
        <f>D20/C20*100</f>
        <v>79.904941998368372</v>
      </c>
      <c r="F20" s="452">
        <v>3730</v>
      </c>
      <c r="G20" s="452">
        <v>2828.8</v>
      </c>
      <c r="H20" s="452">
        <f>G20/F20*100</f>
        <v>75.839142091152823</v>
      </c>
      <c r="I20" s="451">
        <f>C20+F20</f>
        <v>125571.4</v>
      </c>
      <c r="J20" s="451">
        <f>D20+G20</f>
        <v>100186.1</v>
      </c>
      <c r="K20" s="451">
        <f>J20/I20*100</f>
        <v>79.78417059935623</v>
      </c>
    </row>
    <row r="21" spans="1:13" ht="18" customHeight="1">
      <c r="A21" s="454">
        <v>17</v>
      </c>
      <c r="B21" s="453" t="s">
        <v>14</v>
      </c>
      <c r="C21" s="452">
        <v>143864.5</v>
      </c>
      <c r="D21" s="452">
        <v>111361.1</v>
      </c>
      <c r="E21" s="452">
        <f>D21/C21*100</f>
        <v>77.406934997862578</v>
      </c>
      <c r="F21" s="452">
        <v>54130</v>
      </c>
      <c r="G21" s="452">
        <v>50785.3</v>
      </c>
      <c r="H21" s="452">
        <f>G21/F21*100</f>
        <v>93.820986513947915</v>
      </c>
      <c r="I21" s="451">
        <f>C21+F21</f>
        <v>197994.5</v>
      </c>
      <c r="J21" s="451">
        <f>D21+G21</f>
        <v>162146.40000000002</v>
      </c>
      <c r="K21" s="451">
        <f>J21/I21*100</f>
        <v>81.894396056456117</v>
      </c>
    </row>
    <row r="22" spans="1:13" ht="18" customHeight="1">
      <c r="A22" s="454">
        <v>18</v>
      </c>
      <c r="B22" s="453" t="s">
        <v>413</v>
      </c>
      <c r="C22" s="452">
        <v>111159.4</v>
      </c>
      <c r="D22" s="452">
        <v>118167.5</v>
      </c>
      <c r="E22" s="452">
        <f>D22/C22*100</f>
        <v>106.30455004255151</v>
      </c>
      <c r="F22" s="452">
        <v>3130</v>
      </c>
      <c r="G22" s="452">
        <v>2293.6</v>
      </c>
      <c r="H22" s="452">
        <f>G22/F22*100</f>
        <v>73.277955271565489</v>
      </c>
      <c r="I22" s="451">
        <f>C22+F22</f>
        <v>114289.4</v>
      </c>
      <c r="J22" s="451">
        <f>D22+G22</f>
        <v>120461.1</v>
      </c>
      <c r="K22" s="451">
        <f>J22/I22*100</f>
        <v>105.40006334795704</v>
      </c>
    </row>
    <row r="23" spans="1:13" ht="18" customHeight="1">
      <c r="A23" s="454">
        <v>19</v>
      </c>
      <c r="B23" s="453" t="s">
        <v>412</v>
      </c>
      <c r="C23" s="452">
        <v>100388.8</v>
      </c>
      <c r="D23" s="452">
        <v>96495.3</v>
      </c>
      <c r="E23" s="452">
        <f>D23/C23*100</f>
        <v>96.121579299682836</v>
      </c>
      <c r="F23" s="452">
        <v>9950</v>
      </c>
      <c r="G23" s="452">
        <v>18393.3</v>
      </c>
      <c r="H23" s="452">
        <f>G23/F23*100</f>
        <v>184.85728643216081</v>
      </c>
      <c r="I23" s="451">
        <f>C23+F23</f>
        <v>110338.8</v>
      </c>
      <c r="J23" s="451">
        <f>D23+G23</f>
        <v>114888.6</v>
      </c>
      <c r="K23" s="451">
        <f>J23/I23*100</f>
        <v>104.12348149517668</v>
      </c>
    </row>
    <row r="24" spans="1:13" ht="18" customHeight="1">
      <c r="A24" s="454">
        <v>20</v>
      </c>
      <c r="B24" s="453" t="s">
        <v>9</v>
      </c>
      <c r="C24" s="452">
        <v>169103.9</v>
      </c>
      <c r="D24" s="452">
        <v>195903.4</v>
      </c>
      <c r="E24" s="452">
        <f>D24/C24*100</f>
        <v>115.84794910111475</v>
      </c>
      <c r="F24" s="452">
        <v>27660</v>
      </c>
      <c r="G24" s="452">
        <v>83610.8</v>
      </c>
      <c r="H24" s="452">
        <f>G24/F24*100</f>
        <v>302.28054953000725</v>
      </c>
      <c r="I24" s="451">
        <f>C24+F24</f>
        <v>196763.9</v>
      </c>
      <c r="J24" s="451">
        <f>D24+G24</f>
        <v>279514.2</v>
      </c>
      <c r="K24" s="451">
        <f>J24/I24*100</f>
        <v>142.05563113965519</v>
      </c>
    </row>
    <row r="25" spans="1:13" ht="18" customHeight="1">
      <c r="A25" s="454">
        <v>21</v>
      </c>
      <c r="B25" s="453" t="s">
        <v>15</v>
      </c>
      <c r="C25" s="452">
        <v>127758</v>
      </c>
      <c r="D25" s="452">
        <v>110983.8</v>
      </c>
      <c r="E25" s="452">
        <f>D25/C25*100</f>
        <v>86.870332973277613</v>
      </c>
      <c r="F25" s="452">
        <v>3800</v>
      </c>
      <c r="G25" s="452">
        <v>3245.5</v>
      </c>
      <c r="H25" s="452">
        <f>G25/F25*100</f>
        <v>85.40789473684211</v>
      </c>
      <c r="I25" s="451">
        <f>C25+F25</f>
        <v>131558</v>
      </c>
      <c r="J25" s="451">
        <f>D25+G25</f>
        <v>114229.3</v>
      </c>
      <c r="K25" s="451">
        <f>J25/I25*100</f>
        <v>86.828091032092317</v>
      </c>
    </row>
    <row r="26" spans="1:13" ht="18" customHeight="1">
      <c r="A26" s="454">
        <v>22</v>
      </c>
      <c r="B26" s="453" t="s">
        <v>20</v>
      </c>
      <c r="C26" s="452">
        <v>100913.7</v>
      </c>
      <c r="D26" s="452">
        <v>79616.100000000006</v>
      </c>
      <c r="E26" s="452">
        <f>D26/C26*100</f>
        <v>78.895234244706131</v>
      </c>
      <c r="F26" s="452">
        <v>3000</v>
      </c>
      <c r="G26" s="452">
        <v>1994.5</v>
      </c>
      <c r="H26" s="452">
        <f>G26/F26*100</f>
        <v>66.483333333333334</v>
      </c>
      <c r="I26" s="451">
        <f>C26+F26</f>
        <v>103913.7</v>
      </c>
      <c r="J26" s="451">
        <f>D26+G26</f>
        <v>81610.600000000006</v>
      </c>
      <c r="K26" s="451">
        <f>J26/I26*100</f>
        <v>78.536901294054601</v>
      </c>
      <c r="M26" s="455"/>
    </row>
    <row r="27" spans="1:13" ht="18" customHeight="1">
      <c r="A27" s="454">
        <v>23</v>
      </c>
      <c r="B27" s="453" t="s">
        <v>16</v>
      </c>
      <c r="C27" s="452">
        <v>144182.6</v>
      </c>
      <c r="D27" s="452">
        <v>164013.79999999999</v>
      </c>
      <c r="E27" s="452">
        <f>D27/C27*100</f>
        <v>113.75422554455253</v>
      </c>
      <c r="F27" s="452">
        <v>10950</v>
      </c>
      <c r="G27" s="452">
        <v>27996.7</v>
      </c>
      <c r="H27" s="452">
        <f>G27/F27*100</f>
        <v>255.67762557077626</v>
      </c>
      <c r="I27" s="451">
        <f>C27+F27</f>
        <v>155132.6</v>
      </c>
      <c r="J27" s="451">
        <f>D27+G27</f>
        <v>192010.5</v>
      </c>
      <c r="K27" s="451">
        <f>J27/I27*100</f>
        <v>123.77185710804821</v>
      </c>
    </row>
    <row r="28" spans="1:13" ht="18" customHeight="1">
      <c r="A28" s="454">
        <v>24</v>
      </c>
      <c r="B28" s="453" t="s">
        <v>17</v>
      </c>
      <c r="C28" s="452">
        <v>518300</v>
      </c>
      <c r="D28" s="452">
        <v>247219.1</v>
      </c>
      <c r="E28" s="452">
        <f>D28/C28*100</f>
        <v>47.698070615473668</v>
      </c>
      <c r="F28" s="452">
        <v>0</v>
      </c>
      <c r="G28" s="452">
        <v>0</v>
      </c>
      <c r="H28" s="452" t="e">
        <f>G28/F28*100</f>
        <v>#DIV/0!</v>
      </c>
      <c r="I28" s="451">
        <f>C28+F28</f>
        <v>518300</v>
      </c>
      <c r="J28" s="451">
        <f>D28+G28</f>
        <v>247219.1</v>
      </c>
      <c r="K28" s="451">
        <f>J28/I28*100</f>
        <v>47.698070615473668</v>
      </c>
    </row>
    <row r="29" spans="1:13" ht="18" customHeight="1">
      <c r="A29" s="454">
        <v>25</v>
      </c>
      <c r="B29" s="453" t="s">
        <v>426</v>
      </c>
      <c r="C29" s="452">
        <v>3319425.1</v>
      </c>
      <c r="D29" s="452">
        <v>2831848.7</v>
      </c>
      <c r="E29" s="452">
        <f>D29/C29*100</f>
        <v>85.311420342034523</v>
      </c>
      <c r="F29" s="452">
        <v>746065.2</v>
      </c>
      <c r="G29" s="452">
        <v>587539.9</v>
      </c>
      <c r="H29" s="452">
        <f>G29/F29*100</f>
        <v>78.751816865335627</v>
      </c>
      <c r="I29" s="451">
        <f>C29+F29</f>
        <v>4065490.3</v>
      </c>
      <c r="J29" s="451">
        <f>D29+G29</f>
        <v>3419388.6</v>
      </c>
      <c r="K29" s="451">
        <f>J29/I29*100</f>
        <v>84.107656092550513</v>
      </c>
    </row>
    <row r="30" spans="1:13" ht="18" customHeight="1" thickBot="1">
      <c r="A30" s="450" t="s">
        <v>18</v>
      </c>
      <c r="B30" s="450"/>
      <c r="C30" s="449">
        <f>SUM(C5:C29)</f>
        <v>6715944.7999999998</v>
      </c>
      <c r="D30" s="449">
        <f>SUM(D5:D29)</f>
        <v>5951100</v>
      </c>
      <c r="E30" s="449">
        <f>D30/C30*100</f>
        <v>88.611508540094022</v>
      </c>
      <c r="F30" s="449">
        <f>SUM(F5:F29)</f>
        <v>964785</v>
      </c>
      <c r="G30" s="449">
        <f>SUM(G5:G29)</f>
        <v>901385.20000000007</v>
      </c>
      <c r="H30" s="449">
        <f>G30/F30*100</f>
        <v>93.428608446441444</v>
      </c>
      <c r="I30" s="448">
        <f>C30+F30</f>
        <v>7680729.7999999998</v>
      </c>
      <c r="J30" s="448">
        <f>D30+G30</f>
        <v>6852485.2000000002</v>
      </c>
      <c r="K30" s="448">
        <f>J30/I30*100</f>
        <v>89.21658980895279</v>
      </c>
    </row>
    <row r="31" spans="1:13">
      <c r="A31" s="446"/>
      <c r="B31" s="444"/>
      <c r="C31" s="445"/>
      <c r="D31" s="445"/>
      <c r="E31" s="445"/>
      <c r="F31" s="445"/>
      <c r="G31" s="445"/>
      <c r="H31" s="445"/>
      <c r="I31" s="444"/>
      <c r="J31" s="444"/>
      <c r="K31" s="444"/>
    </row>
    <row r="32" spans="1:13">
      <c r="A32" s="446"/>
      <c r="B32" s="444"/>
      <c r="C32" s="445"/>
      <c r="D32" s="445"/>
      <c r="E32" s="445"/>
      <c r="F32" s="445"/>
      <c r="G32" s="445"/>
      <c r="H32" s="445"/>
      <c r="I32" s="444"/>
      <c r="J32" s="444"/>
      <c r="K32" s="444"/>
    </row>
    <row r="33" spans="1:11">
      <c r="A33" s="446"/>
      <c r="B33" s="444"/>
      <c r="C33" s="447"/>
      <c r="D33" s="447"/>
      <c r="E33" s="447"/>
      <c r="F33" s="447"/>
      <c r="G33" s="447"/>
      <c r="H33" s="447"/>
      <c r="I33" s="447"/>
      <c r="J33" s="447"/>
      <c r="K33" s="447"/>
    </row>
    <row r="34" spans="1:11">
      <c r="A34" s="446"/>
      <c r="B34" s="444"/>
      <c r="C34" s="445"/>
      <c r="D34" s="445"/>
      <c r="E34" s="445"/>
      <c r="F34" s="445"/>
      <c r="G34" s="445"/>
      <c r="H34" s="445"/>
      <c r="I34" s="444"/>
      <c r="J34" s="444"/>
      <c r="K34" s="444"/>
    </row>
    <row r="35" spans="1:11">
      <c r="A35" s="446"/>
      <c r="B35" s="444"/>
      <c r="C35" s="445"/>
      <c r="D35" s="445"/>
      <c r="E35" s="445"/>
      <c r="F35" s="445"/>
      <c r="G35" s="445"/>
      <c r="H35" s="445"/>
      <c r="I35" s="444"/>
      <c r="J35" s="444"/>
      <c r="K35" s="444"/>
    </row>
    <row r="36" spans="1:11">
      <c r="A36" s="446"/>
      <c r="B36" s="444"/>
      <c r="C36" s="445"/>
      <c r="D36" s="445"/>
      <c r="E36" s="445"/>
      <c r="F36" s="445"/>
      <c r="G36" s="445"/>
      <c r="H36" s="445"/>
      <c r="I36" s="444"/>
      <c r="J36" s="444"/>
      <c r="K36" s="444"/>
    </row>
    <row r="37" spans="1:11">
      <c r="A37" s="446"/>
      <c r="B37" s="444"/>
      <c r="C37" s="444"/>
      <c r="D37" s="444"/>
      <c r="E37" s="444"/>
      <c r="F37" s="445"/>
      <c r="G37" s="445"/>
      <c r="H37" s="444"/>
      <c r="I37" s="444"/>
      <c r="J37" s="444"/>
      <c r="K37" s="444"/>
    </row>
    <row r="38" spans="1:11">
      <c r="A38" s="446"/>
      <c r="B38" s="444"/>
      <c r="C38" s="444"/>
      <c r="D38" s="444"/>
      <c r="E38" s="444"/>
      <c r="F38" s="445"/>
      <c r="G38" s="445"/>
      <c r="H38" s="444"/>
      <c r="I38" s="444"/>
      <c r="J38" s="444"/>
      <c r="K38" s="444"/>
    </row>
    <row r="39" spans="1:11">
      <c r="A39" s="446"/>
      <c r="B39" s="444"/>
      <c r="C39" s="444"/>
      <c r="D39" s="444"/>
      <c r="E39" s="444"/>
      <c r="F39" s="445"/>
      <c r="G39" s="445"/>
      <c r="H39" s="444"/>
      <c r="I39" s="444"/>
      <c r="J39" s="444"/>
      <c r="K39" s="444"/>
    </row>
    <row r="40" spans="1:11">
      <c r="A40" s="446"/>
      <c r="B40" s="444"/>
      <c r="C40" s="444"/>
      <c r="D40" s="444"/>
      <c r="E40" s="444"/>
      <c r="F40" s="445"/>
      <c r="G40" s="445"/>
      <c r="H40" s="444"/>
      <c r="I40" s="444"/>
      <c r="J40" s="444"/>
      <c r="K40" s="444"/>
    </row>
  </sheetData>
  <mergeCells count="7">
    <mergeCell ref="A30:B30"/>
    <mergeCell ref="A1:K1"/>
    <mergeCell ref="I3:K3"/>
    <mergeCell ref="A3:A4"/>
    <mergeCell ref="B3:B4"/>
    <mergeCell ref="C3:E3"/>
    <mergeCell ref="F3:H3"/>
  </mergeCells>
  <printOptions horizontalCentered="1"/>
  <pageMargins left="0.5" right="0.45" top="0.5" bottom="0.25" header="0.3" footer="0.3"/>
  <pageSetup paperSize="9" orientation="landscape"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J37"/>
  <sheetViews>
    <sheetView workbookViewId="0">
      <pane xSplit="4" ySplit="7" topLeftCell="E17" activePane="bottomRight" state="frozen"/>
      <selection activeCell="M37" sqref="M37"/>
      <selection pane="topRight" activeCell="M37" sqref="M37"/>
      <selection pane="bottomLeft" activeCell="M37" sqref="M37"/>
      <selection pane="bottomRight" activeCell="M37" sqref="M37"/>
    </sheetView>
  </sheetViews>
  <sheetFormatPr defaultRowHeight="12"/>
  <cols>
    <col min="1" max="1" width="16" style="371" customWidth="1"/>
    <col min="2" max="2" width="8.42578125" style="371" bestFit="1" customWidth="1"/>
    <col min="3" max="3" width="8.85546875" style="371" customWidth="1"/>
    <col min="4" max="5" width="9.28515625" style="371" customWidth="1"/>
    <col min="6" max="7" width="8.42578125" style="371" bestFit="1" customWidth="1"/>
    <col min="8" max="8" width="7.42578125" style="371" bestFit="1" customWidth="1"/>
    <col min="9" max="9" width="7.5703125" style="371" customWidth="1"/>
    <col min="10" max="10" width="8.42578125" style="371" bestFit="1" customWidth="1"/>
    <col min="11" max="11" width="8.140625" style="371" customWidth="1"/>
    <col min="12" max="12" width="7.85546875" style="371" customWidth="1"/>
    <col min="13" max="14" width="7.28515625" style="371" customWidth="1"/>
    <col min="15" max="15" width="8" style="371" customWidth="1"/>
    <col min="16" max="16" width="7.85546875" style="371" customWidth="1"/>
    <col min="17" max="18" width="7" style="371" customWidth="1"/>
    <col min="19" max="19" width="7.85546875" style="371" customWidth="1"/>
    <col min="20" max="20" width="9.140625" style="371"/>
    <col min="21" max="88" width="0" style="371" hidden="1" customWidth="1"/>
    <col min="89" max="16384" width="9.140625" style="371"/>
  </cols>
  <sheetData>
    <row r="2" spans="1:88">
      <c r="A2" s="415" t="s">
        <v>450</v>
      </c>
      <c r="B2" s="415"/>
      <c r="C2" s="415"/>
      <c r="D2" s="415"/>
      <c r="E2" s="415"/>
      <c r="F2" s="415"/>
      <c r="G2" s="415"/>
      <c r="H2" s="415"/>
      <c r="I2" s="415"/>
      <c r="J2" s="415"/>
      <c r="K2" s="415"/>
      <c r="L2" s="415"/>
      <c r="M2" s="415"/>
      <c r="N2" s="415"/>
      <c r="O2" s="415"/>
      <c r="P2" s="415"/>
      <c r="Q2" s="396"/>
      <c r="R2" s="396"/>
      <c r="S2" s="396"/>
    </row>
    <row r="3" spans="1:88">
      <c r="A3" s="387"/>
      <c r="B3" s="387"/>
      <c r="C3" s="387"/>
      <c r="D3" s="383"/>
      <c r="E3" s="383"/>
      <c r="F3" s="387"/>
      <c r="G3" s="387"/>
      <c r="H3" s="396"/>
      <c r="I3" s="396"/>
      <c r="J3" s="482" t="s">
        <v>373</v>
      </c>
      <c r="K3" s="482"/>
      <c r="L3" s="482"/>
      <c r="M3" s="482"/>
      <c r="N3" s="482"/>
      <c r="O3" s="482"/>
      <c r="P3" s="482"/>
      <c r="Q3" s="482"/>
      <c r="R3" s="482"/>
      <c r="S3" s="482"/>
      <c r="T3" s="482"/>
    </row>
    <row r="4" spans="1:88" ht="13.5" customHeight="1">
      <c r="A4" s="478" t="s">
        <v>449</v>
      </c>
      <c r="B4" s="392" t="s">
        <v>316</v>
      </c>
      <c r="C4" s="392"/>
      <c r="D4" s="392" t="s">
        <v>315</v>
      </c>
      <c r="E4" s="392"/>
      <c r="F4" s="392" t="s">
        <v>448</v>
      </c>
      <c r="G4" s="392"/>
      <c r="H4" s="392"/>
      <c r="I4" s="392"/>
      <c r="J4" s="392"/>
      <c r="K4" s="392"/>
      <c r="L4" s="392"/>
      <c r="M4" s="392"/>
      <c r="N4" s="392"/>
      <c r="O4" s="392"/>
      <c r="P4" s="392"/>
      <c r="Q4" s="392"/>
      <c r="R4" s="392"/>
      <c r="S4" s="392"/>
      <c r="T4" s="481"/>
    </row>
    <row r="5" spans="1:88" ht="13.5" customHeight="1">
      <c r="A5" s="478"/>
      <c r="B5" s="471"/>
      <c r="C5" s="471"/>
      <c r="D5" s="471"/>
      <c r="E5" s="471"/>
      <c r="F5" s="480"/>
      <c r="G5" s="480"/>
      <c r="H5" s="480"/>
      <c r="I5" s="480"/>
      <c r="J5" s="480"/>
      <c r="K5" s="480"/>
      <c r="L5" s="480"/>
      <c r="M5" s="480"/>
      <c r="N5" s="480"/>
      <c r="O5" s="480"/>
      <c r="P5" s="389"/>
      <c r="Q5" s="389"/>
      <c r="R5" s="389"/>
      <c r="S5" s="389"/>
      <c r="T5" s="479"/>
    </row>
    <row r="6" spans="1:88" ht="50.25" customHeight="1">
      <c r="A6" s="478"/>
      <c r="B6" s="471">
        <v>2014</v>
      </c>
      <c r="C6" s="471">
        <v>2015</v>
      </c>
      <c r="D6" s="471">
        <v>2014</v>
      </c>
      <c r="E6" s="471">
        <v>2015</v>
      </c>
      <c r="F6" s="471" t="s">
        <v>443</v>
      </c>
      <c r="G6" s="471" t="s">
        <v>442</v>
      </c>
      <c r="H6" s="471" t="s">
        <v>441</v>
      </c>
      <c r="I6" s="471" t="s">
        <v>440</v>
      </c>
      <c r="J6" s="471" t="s">
        <v>439</v>
      </c>
      <c r="K6" s="471" t="s">
        <v>438</v>
      </c>
      <c r="L6" s="476" t="s">
        <v>437</v>
      </c>
      <c r="M6" s="476" t="s">
        <v>436</v>
      </c>
      <c r="N6" s="477" t="s">
        <v>432</v>
      </c>
      <c r="O6" s="471" t="s">
        <v>435</v>
      </c>
      <c r="P6" s="471" t="s">
        <v>434</v>
      </c>
      <c r="Q6" s="476" t="s">
        <v>433</v>
      </c>
      <c r="R6" s="476" t="s">
        <v>447</v>
      </c>
      <c r="S6" s="476" t="s">
        <v>431</v>
      </c>
      <c r="T6" s="476" t="s">
        <v>446</v>
      </c>
      <c r="W6" s="474" t="s">
        <v>443</v>
      </c>
      <c r="X6" s="474" t="s">
        <v>442</v>
      </c>
      <c r="Y6" s="474" t="s">
        <v>441</v>
      </c>
      <c r="Z6" s="474" t="s">
        <v>440</v>
      </c>
      <c r="AA6" s="474" t="s">
        <v>439</v>
      </c>
      <c r="AB6" s="474" t="s">
        <v>438</v>
      </c>
      <c r="AC6" s="473" t="s">
        <v>437</v>
      </c>
      <c r="AD6" s="473" t="s">
        <v>436</v>
      </c>
      <c r="AE6" s="475" t="s">
        <v>432</v>
      </c>
      <c r="AF6" s="474" t="s">
        <v>435</v>
      </c>
      <c r="AG6" s="474" t="s">
        <v>434</v>
      </c>
      <c r="AH6" s="473" t="s">
        <v>433</v>
      </c>
      <c r="AI6" s="473" t="s">
        <v>432</v>
      </c>
      <c r="AJ6" s="472" t="s">
        <v>431</v>
      </c>
      <c r="AL6" s="371" t="s">
        <v>445</v>
      </c>
      <c r="AM6" s="474" t="s">
        <v>443</v>
      </c>
      <c r="AN6" s="474" t="s">
        <v>442</v>
      </c>
      <c r="AO6" s="474" t="s">
        <v>441</v>
      </c>
      <c r="AP6" s="474" t="s">
        <v>440</v>
      </c>
      <c r="AQ6" s="474" t="s">
        <v>439</v>
      </c>
      <c r="AR6" s="474" t="s">
        <v>438</v>
      </c>
      <c r="AS6" s="473" t="s">
        <v>437</v>
      </c>
      <c r="AT6" s="473" t="s">
        <v>436</v>
      </c>
      <c r="AU6" s="475" t="s">
        <v>432</v>
      </c>
      <c r="AV6" s="474" t="s">
        <v>435</v>
      </c>
      <c r="AW6" s="474" t="s">
        <v>434</v>
      </c>
      <c r="AX6" s="473" t="s">
        <v>433</v>
      </c>
      <c r="AY6" s="473" t="s">
        <v>432</v>
      </c>
      <c r="AZ6" s="472" t="s">
        <v>431</v>
      </c>
      <c r="BB6" s="371" t="s">
        <v>444</v>
      </c>
      <c r="BD6" s="474" t="s">
        <v>443</v>
      </c>
      <c r="BE6" s="474" t="s">
        <v>442</v>
      </c>
      <c r="BF6" s="474" t="s">
        <v>441</v>
      </c>
      <c r="BG6" s="474" t="s">
        <v>440</v>
      </c>
      <c r="BH6" s="474" t="s">
        <v>439</v>
      </c>
      <c r="BI6" s="474" t="s">
        <v>438</v>
      </c>
      <c r="BJ6" s="473" t="s">
        <v>437</v>
      </c>
      <c r="BK6" s="473" t="s">
        <v>436</v>
      </c>
      <c r="BL6" s="475" t="s">
        <v>432</v>
      </c>
      <c r="BM6" s="474" t="s">
        <v>435</v>
      </c>
      <c r="BN6" s="474" t="s">
        <v>434</v>
      </c>
      <c r="BO6" s="473" t="s">
        <v>433</v>
      </c>
      <c r="BP6" s="473" t="s">
        <v>432</v>
      </c>
      <c r="BQ6" s="472" t="s">
        <v>431</v>
      </c>
    </row>
    <row r="7" spans="1:88">
      <c r="A7" s="471">
        <v>1</v>
      </c>
      <c r="B7" s="471">
        <v>2</v>
      </c>
      <c r="C7" s="471">
        <v>3</v>
      </c>
      <c r="D7" s="471">
        <v>4</v>
      </c>
      <c r="E7" s="471">
        <v>5</v>
      </c>
      <c r="F7" s="471">
        <v>6</v>
      </c>
      <c r="G7" s="471">
        <v>7</v>
      </c>
      <c r="H7" s="471">
        <v>8</v>
      </c>
      <c r="I7" s="471">
        <v>9</v>
      </c>
      <c r="J7" s="471">
        <v>10</v>
      </c>
      <c r="K7" s="471">
        <v>11</v>
      </c>
      <c r="L7" s="471">
        <v>12</v>
      </c>
      <c r="M7" s="471">
        <v>13</v>
      </c>
      <c r="N7" s="471">
        <v>14</v>
      </c>
      <c r="O7" s="471">
        <v>15</v>
      </c>
      <c r="P7" s="471">
        <v>16</v>
      </c>
      <c r="Q7" s="471">
        <v>17</v>
      </c>
      <c r="R7" s="471">
        <v>18</v>
      </c>
      <c r="S7" s="471">
        <v>19</v>
      </c>
      <c r="T7" s="471">
        <v>20</v>
      </c>
      <c r="U7" s="470"/>
      <c r="V7" s="470"/>
      <c r="W7" s="470"/>
      <c r="X7" s="470"/>
      <c r="Y7" s="470"/>
      <c r="Z7" s="470"/>
      <c r="AA7" s="470"/>
      <c r="AB7" s="470"/>
      <c r="AC7" s="470"/>
      <c r="AD7" s="470"/>
      <c r="AE7" s="470"/>
      <c r="AF7" s="470"/>
      <c r="AG7" s="470"/>
      <c r="AH7" s="470"/>
      <c r="AI7" s="470"/>
      <c r="AJ7" s="470"/>
      <c r="AK7" s="470"/>
      <c r="AL7" s="470"/>
      <c r="AM7" s="470"/>
      <c r="AN7" s="470"/>
      <c r="AO7" s="470"/>
      <c r="AP7" s="470"/>
      <c r="AQ7" s="470"/>
      <c r="AR7" s="470"/>
      <c r="AS7" s="470"/>
      <c r="AT7" s="470"/>
      <c r="AU7" s="470"/>
      <c r="AV7" s="470"/>
      <c r="AW7" s="470"/>
      <c r="AX7" s="470"/>
      <c r="AY7" s="470"/>
      <c r="AZ7" s="470"/>
      <c r="BA7" s="470"/>
      <c r="BB7" s="470"/>
      <c r="BC7" s="470"/>
      <c r="BD7" s="470"/>
      <c r="BE7" s="470"/>
      <c r="BF7" s="470"/>
      <c r="BG7" s="470"/>
      <c r="BH7" s="470"/>
      <c r="BI7" s="470"/>
      <c r="BJ7" s="470"/>
      <c r="BK7" s="470"/>
      <c r="BL7" s="470"/>
      <c r="BM7" s="470"/>
      <c r="BN7" s="470"/>
      <c r="BO7" s="470"/>
      <c r="BP7" s="470"/>
      <c r="BQ7" s="470"/>
      <c r="BR7" s="470"/>
      <c r="BS7" s="470"/>
      <c r="BT7" s="470"/>
      <c r="BU7" s="470"/>
      <c r="BV7" s="470"/>
      <c r="BW7" s="470"/>
      <c r="BX7" s="470"/>
      <c r="BY7" s="470"/>
      <c r="BZ7" s="470"/>
      <c r="CA7" s="470"/>
      <c r="CB7" s="470"/>
      <c r="CC7" s="470"/>
      <c r="CD7" s="470"/>
      <c r="CE7" s="470"/>
      <c r="CF7" s="470"/>
      <c r="CG7" s="470"/>
      <c r="CH7" s="470"/>
      <c r="CI7" s="470"/>
      <c r="CJ7" s="470"/>
    </row>
    <row r="8" spans="1:88" ht="18.75" customHeight="1">
      <c r="A8" s="386" t="s">
        <v>1</v>
      </c>
      <c r="B8" s="414">
        <v>9435.7000000000007</v>
      </c>
      <c r="C8" s="414">
        <v>44876.6</v>
      </c>
      <c r="D8" s="465">
        <v>12987.8</v>
      </c>
      <c r="E8" s="465">
        <v>25672.799999999999</v>
      </c>
      <c r="F8" s="383">
        <v>12269.7</v>
      </c>
      <c r="G8" s="383">
        <v>5334.1</v>
      </c>
      <c r="H8" s="383"/>
      <c r="I8" s="383">
        <v>43.6</v>
      </c>
      <c r="J8" s="383"/>
      <c r="K8" s="383">
        <v>5296.1</v>
      </c>
      <c r="L8" s="383"/>
      <c r="M8" s="383">
        <v>167.9</v>
      </c>
      <c r="N8" s="383"/>
      <c r="O8" s="383"/>
      <c r="P8" s="383">
        <v>1500.7</v>
      </c>
      <c r="Q8" s="383"/>
      <c r="R8" s="383"/>
      <c r="S8" s="383">
        <f>30.2+35+232+683.5+80</f>
        <v>1060.7</v>
      </c>
      <c r="T8" s="396"/>
      <c r="U8" s="371">
        <v>1854.8</v>
      </c>
      <c r="AB8" s="371">
        <v>130</v>
      </c>
      <c r="AD8" s="371">
        <v>107.2</v>
      </c>
      <c r="AH8" s="371">
        <v>1527.3</v>
      </c>
      <c r="AJ8" s="371">
        <v>1486</v>
      </c>
      <c r="AK8" s="371">
        <f>SUM(W8:AJ8)</f>
        <v>3250.5</v>
      </c>
      <c r="AL8" s="371">
        <v>1287</v>
      </c>
      <c r="AQ8" s="371">
        <v>3212</v>
      </c>
      <c r="AR8" s="371">
        <v>194</v>
      </c>
      <c r="AV8" s="371">
        <v>1337</v>
      </c>
      <c r="AW8" s="371">
        <v>157</v>
      </c>
      <c r="BA8" s="371">
        <f>SUM(AM8:AZ8)</f>
        <v>4900</v>
      </c>
      <c r="BB8" s="371">
        <f>SUM(U8,AL8)</f>
        <v>3141.8</v>
      </c>
      <c r="BD8" s="371">
        <f>SUM(AM8,W8)</f>
        <v>0</v>
      </c>
      <c r="BE8" s="371">
        <f>SUM(AN8,X8)</f>
        <v>0</v>
      </c>
      <c r="BF8" s="371">
        <f>SUM(AO8,Y8)</f>
        <v>0</v>
      </c>
      <c r="BG8" s="371">
        <f>SUM(AP8,Z8)</f>
        <v>0</v>
      </c>
      <c r="BH8" s="371">
        <f>SUM(AQ8,AA8)</f>
        <v>3212</v>
      </c>
      <c r="BI8" s="371">
        <f>SUM(AR8,AB8)</f>
        <v>324</v>
      </c>
      <c r="BJ8" s="371">
        <f>SUM(AS8,AC8)</f>
        <v>0</v>
      </c>
      <c r="BK8" s="371">
        <f>SUM(AT8,AD8)</f>
        <v>107.2</v>
      </c>
      <c r="BL8" s="371">
        <f>SUM(AU8,AE8)</f>
        <v>0</v>
      </c>
      <c r="BM8" s="371">
        <f>SUM(AV8,AF8)</f>
        <v>1337</v>
      </c>
      <c r="BN8" s="371">
        <f>SUM(AW8,AG8)</f>
        <v>157</v>
      </c>
      <c r="BO8" s="371">
        <f>SUM(AX8,AH8)</f>
        <v>1527.3</v>
      </c>
      <c r="BP8" s="371">
        <f>SUM(AY8,AI8)</f>
        <v>0</v>
      </c>
      <c r="BQ8" s="371">
        <f>SUM(AZ8,AJ8)</f>
        <v>1486</v>
      </c>
      <c r="BR8" s="371">
        <f>SUM(BD8:BQ8)</f>
        <v>8150.5</v>
      </c>
    </row>
    <row r="9" spans="1:88" ht="18.75" customHeight="1">
      <c r="A9" s="386" t="s">
        <v>2</v>
      </c>
      <c r="B9" s="467"/>
      <c r="C9" s="414"/>
      <c r="D9" s="465"/>
      <c r="E9" s="465">
        <v>46580.7</v>
      </c>
      <c r="F9" s="383">
        <v>13932.1</v>
      </c>
      <c r="G9" s="383">
        <v>14985.9</v>
      </c>
      <c r="H9" s="383"/>
      <c r="I9" s="383"/>
      <c r="J9" s="383"/>
      <c r="K9" s="383">
        <v>9523.7000000000007</v>
      </c>
      <c r="L9" s="383"/>
      <c r="M9" s="383"/>
      <c r="N9" s="383"/>
      <c r="O9" s="383"/>
      <c r="P9" s="383">
        <v>4505.6000000000004</v>
      </c>
      <c r="Q9" s="383">
        <v>137.5</v>
      </c>
      <c r="R9" s="383"/>
      <c r="S9" s="383">
        <f>398.9+3032+65</f>
        <v>3495.9</v>
      </c>
      <c r="T9" s="462"/>
      <c r="U9" s="462"/>
      <c r="V9" s="462"/>
      <c r="W9" s="462"/>
      <c r="X9" s="462"/>
      <c r="Y9" s="462"/>
      <c r="Z9" s="462"/>
      <c r="AA9" s="462"/>
      <c r="AB9" s="462"/>
      <c r="AC9" s="462"/>
      <c r="AD9" s="462"/>
      <c r="AK9" s="371">
        <f>SUM(W9:AJ9)</f>
        <v>0</v>
      </c>
      <c r="BA9" s="371">
        <f>SUM(AM9:AZ9)</f>
        <v>0</v>
      </c>
      <c r="BB9" s="371">
        <f>SUM(U9,AL9)</f>
        <v>0</v>
      </c>
      <c r="BD9" s="371">
        <f>SUM(AM9,W9)</f>
        <v>0</v>
      </c>
      <c r="BE9" s="371">
        <f>SUM(AN9,X9)</f>
        <v>0</v>
      </c>
      <c r="BF9" s="371">
        <f>SUM(AO9,Y9)</f>
        <v>0</v>
      </c>
      <c r="BG9" s="371">
        <f>SUM(AP9,Z9)</f>
        <v>0</v>
      </c>
      <c r="BH9" s="371">
        <f>SUM(AQ9,AA9)</f>
        <v>0</v>
      </c>
      <c r="BI9" s="371">
        <f>SUM(AR9,AB9)</f>
        <v>0</v>
      </c>
      <c r="BJ9" s="371">
        <f>SUM(AS9,AC9)</f>
        <v>0</v>
      </c>
      <c r="BK9" s="371">
        <f>SUM(AT9,AD9)</f>
        <v>0</v>
      </c>
      <c r="BL9" s="371">
        <f>SUM(AU9,AE9)</f>
        <v>0</v>
      </c>
      <c r="BM9" s="371">
        <f>SUM(AV9,AF9)</f>
        <v>0</v>
      </c>
      <c r="BN9" s="371">
        <f>SUM(AW9,AG9)</f>
        <v>0</v>
      </c>
      <c r="BO9" s="371">
        <f>SUM(AX9,AH9)</f>
        <v>0</v>
      </c>
      <c r="BP9" s="371">
        <f>SUM(AY9,AI9)</f>
        <v>0</v>
      </c>
      <c r="BQ9" s="371">
        <f>SUM(AZ9,AJ9)</f>
        <v>0</v>
      </c>
      <c r="BR9" s="371">
        <f>SUM(BD9:BQ9)</f>
        <v>0</v>
      </c>
    </row>
    <row r="10" spans="1:88" ht="18.75" customHeight="1">
      <c r="A10" s="386" t="s">
        <v>3</v>
      </c>
      <c r="B10" s="467">
        <v>51853</v>
      </c>
      <c r="C10" s="414">
        <v>11537.7</v>
      </c>
      <c r="D10" s="465">
        <v>4929.7</v>
      </c>
      <c r="E10" s="465">
        <v>2891.7</v>
      </c>
      <c r="F10" s="383"/>
      <c r="G10" s="383"/>
      <c r="H10" s="383"/>
      <c r="I10" s="383"/>
      <c r="J10" s="383"/>
      <c r="K10" s="383">
        <v>556.20000000000005</v>
      </c>
      <c r="L10" s="383"/>
      <c r="M10" s="383"/>
      <c r="N10" s="383"/>
      <c r="O10" s="383"/>
      <c r="P10" s="383">
        <v>2004.9</v>
      </c>
      <c r="Q10" s="383"/>
      <c r="R10" s="383"/>
      <c r="S10" s="383">
        <v>330.6</v>
      </c>
      <c r="T10" s="462"/>
      <c r="U10" s="462"/>
      <c r="V10" s="462"/>
      <c r="W10" s="462"/>
      <c r="X10" s="462"/>
      <c r="Y10" s="462"/>
      <c r="Z10" s="462"/>
      <c r="AA10" s="462"/>
      <c r="AB10" s="462"/>
      <c r="AC10" s="462"/>
      <c r="AD10" s="462"/>
      <c r="AK10" s="371">
        <f>SUM(W10:AJ10)</f>
        <v>0</v>
      </c>
      <c r="BA10" s="371">
        <f>SUM(AM10:AZ10)</f>
        <v>0</v>
      </c>
      <c r="BB10" s="371">
        <f>SUM(U10,AL10)</f>
        <v>0</v>
      </c>
      <c r="BD10" s="371">
        <f>SUM(AM10,W10)</f>
        <v>0</v>
      </c>
      <c r="BE10" s="371">
        <f>SUM(AN10,X10)</f>
        <v>0</v>
      </c>
      <c r="BF10" s="371">
        <f>SUM(AO10,Y10)</f>
        <v>0</v>
      </c>
      <c r="BG10" s="371">
        <f>SUM(AP10,Z10)</f>
        <v>0</v>
      </c>
      <c r="BH10" s="371">
        <f>SUM(AQ10,AA10)</f>
        <v>0</v>
      </c>
      <c r="BI10" s="371">
        <f>SUM(AR10,AB10)</f>
        <v>0</v>
      </c>
      <c r="BJ10" s="371">
        <f>SUM(AS10,AC10)</f>
        <v>0</v>
      </c>
      <c r="BK10" s="371">
        <f>SUM(AT10,AD10)</f>
        <v>0</v>
      </c>
      <c r="BL10" s="371">
        <f>SUM(AU10,AE10)</f>
        <v>0</v>
      </c>
      <c r="BM10" s="371">
        <f>SUM(AV10,AF10)</f>
        <v>0</v>
      </c>
      <c r="BN10" s="371">
        <f>SUM(AW10,AG10)</f>
        <v>0</v>
      </c>
      <c r="BO10" s="371">
        <f>SUM(AX10,AH10)</f>
        <v>0</v>
      </c>
      <c r="BP10" s="371">
        <f>SUM(AY10,AI10)</f>
        <v>0</v>
      </c>
      <c r="BQ10" s="371">
        <f>SUM(AZ10,AJ10)</f>
        <v>0</v>
      </c>
      <c r="BR10" s="371">
        <f>SUM(BD10:BQ10)</f>
        <v>0</v>
      </c>
    </row>
    <row r="11" spans="1:88" ht="18.75" customHeight="1">
      <c r="A11" s="386" t="s">
        <v>4</v>
      </c>
      <c r="B11" s="467"/>
      <c r="C11" s="414">
        <v>1137.7</v>
      </c>
      <c r="D11" s="465">
        <v>7553</v>
      </c>
      <c r="E11" s="465">
        <v>14360.2</v>
      </c>
      <c r="F11" s="383">
        <v>509</v>
      </c>
      <c r="G11" s="383">
        <v>13411.6</v>
      </c>
      <c r="H11" s="383"/>
      <c r="I11" s="383"/>
      <c r="J11" s="383"/>
      <c r="K11" s="383">
        <v>180</v>
      </c>
      <c r="L11" s="383"/>
      <c r="M11" s="383"/>
      <c r="N11" s="383"/>
      <c r="O11" s="383"/>
      <c r="P11" s="383"/>
      <c r="Q11" s="383"/>
      <c r="R11" s="383"/>
      <c r="S11" s="383">
        <v>259.60000000000002</v>
      </c>
      <c r="T11" s="462"/>
      <c r="U11" s="462">
        <v>3227</v>
      </c>
      <c r="V11" s="462"/>
      <c r="W11" s="462"/>
      <c r="X11" s="462"/>
      <c r="Y11" s="462"/>
      <c r="Z11" s="462"/>
      <c r="AA11" s="462"/>
      <c r="AB11" s="462"/>
      <c r="AC11" s="462"/>
      <c r="AD11" s="462"/>
      <c r="AK11" s="371">
        <f>SUM(W11:AJ11)</f>
        <v>0</v>
      </c>
      <c r="BA11" s="371">
        <f>SUM(AM11:AZ11)</f>
        <v>0</v>
      </c>
      <c r="BB11" s="371">
        <f>SUM(U11,AL11)</f>
        <v>3227</v>
      </c>
      <c r="BD11" s="371">
        <f>SUM(AM11,W11)</f>
        <v>0</v>
      </c>
      <c r="BE11" s="371">
        <f>SUM(AN11,X11)</f>
        <v>0</v>
      </c>
      <c r="BF11" s="371">
        <f>SUM(AO11,Y11)</f>
        <v>0</v>
      </c>
      <c r="BG11" s="371">
        <f>SUM(AP11,Z11)</f>
        <v>0</v>
      </c>
      <c r="BH11" s="371">
        <f>SUM(AQ11,AA11)</f>
        <v>0</v>
      </c>
      <c r="BI11" s="371">
        <f>SUM(AR11,AB11)</f>
        <v>0</v>
      </c>
      <c r="BJ11" s="371">
        <f>SUM(AS11,AC11)</f>
        <v>0</v>
      </c>
      <c r="BK11" s="371">
        <f>SUM(AT11,AD11)</f>
        <v>0</v>
      </c>
      <c r="BL11" s="371">
        <f>SUM(AU11,AE11)</f>
        <v>0</v>
      </c>
      <c r="BM11" s="371">
        <f>SUM(AV11,AF11)</f>
        <v>0</v>
      </c>
      <c r="BN11" s="371">
        <f>SUM(AW11,AG11)</f>
        <v>0</v>
      </c>
      <c r="BO11" s="371">
        <f>SUM(AX11,AH11)</f>
        <v>0</v>
      </c>
      <c r="BP11" s="371">
        <f>SUM(AY11,AI11)</f>
        <v>0</v>
      </c>
      <c r="BQ11" s="371">
        <f>SUM(AZ11,AJ11)</f>
        <v>0</v>
      </c>
      <c r="BR11" s="371">
        <f>SUM(BD11:BQ11)</f>
        <v>0</v>
      </c>
    </row>
    <row r="12" spans="1:88" ht="14.25" customHeight="1">
      <c r="A12" s="386" t="s">
        <v>5</v>
      </c>
      <c r="B12" s="467">
        <v>7817.9</v>
      </c>
      <c r="C12" s="414">
        <v>5459.3</v>
      </c>
      <c r="D12" s="465">
        <v>117425.4</v>
      </c>
      <c r="E12" s="465">
        <v>26233.9</v>
      </c>
      <c r="F12" s="383">
        <v>17023.3</v>
      </c>
      <c r="G12" s="383">
        <v>2739</v>
      </c>
      <c r="H12" s="383"/>
      <c r="I12" s="383">
        <v>220.6</v>
      </c>
      <c r="J12" s="383"/>
      <c r="K12" s="383">
        <v>2797.5</v>
      </c>
      <c r="L12" s="383"/>
      <c r="M12" s="383"/>
      <c r="N12" s="383"/>
      <c r="O12" s="383"/>
      <c r="P12" s="383">
        <v>3446.5</v>
      </c>
      <c r="Q12" s="383"/>
      <c r="R12" s="383"/>
      <c r="S12" s="383">
        <v>7</v>
      </c>
      <c r="T12" s="462"/>
      <c r="U12" s="462"/>
      <c r="V12" s="462"/>
      <c r="W12" s="462"/>
      <c r="X12" s="462"/>
      <c r="Y12" s="462"/>
      <c r="Z12" s="462"/>
      <c r="AA12" s="462"/>
      <c r="AB12" s="462"/>
      <c r="AC12" s="462"/>
      <c r="AD12" s="462"/>
      <c r="AK12" s="371">
        <f>SUM(W12:AJ12)</f>
        <v>0</v>
      </c>
      <c r="AL12" s="371">
        <v>4190</v>
      </c>
      <c r="BA12" s="371">
        <f>SUM(AM12:AZ12)</f>
        <v>0</v>
      </c>
      <c r="BB12" s="371">
        <f>SUM(U12,AL12)</f>
        <v>4190</v>
      </c>
      <c r="BD12" s="371">
        <f>SUM(AM12,W12)</f>
        <v>0</v>
      </c>
      <c r="BE12" s="371">
        <f>SUM(AN12,X12)</f>
        <v>0</v>
      </c>
      <c r="BF12" s="371">
        <f>SUM(AO12,Y12)</f>
        <v>0</v>
      </c>
      <c r="BG12" s="371">
        <f>SUM(AP12,Z12)</f>
        <v>0</v>
      </c>
      <c r="BH12" s="371">
        <f>SUM(AQ12,AA12)</f>
        <v>0</v>
      </c>
      <c r="BI12" s="371">
        <f>SUM(AR12,AB12)</f>
        <v>0</v>
      </c>
      <c r="BJ12" s="371">
        <f>SUM(AS12,AC12)</f>
        <v>0</v>
      </c>
      <c r="BK12" s="371">
        <f>SUM(AT12,AD12)</f>
        <v>0</v>
      </c>
      <c r="BL12" s="371">
        <f>SUM(AU12,AE12)</f>
        <v>0</v>
      </c>
      <c r="BM12" s="371">
        <f>SUM(AV12,AF12)</f>
        <v>0</v>
      </c>
      <c r="BN12" s="371">
        <f>SUM(AW12,AG12)</f>
        <v>0</v>
      </c>
      <c r="BO12" s="371">
        <f>SUM(AX12,AH12)</f>
        <v>0</v>
      </c>
      <c r="BP12" s="371">
        <f>SUM(AY12,AI12)</f>
        <v>0</v>
      </c>
      <c r="BQ12" s="371">
        <f>SUM(AZ12,AJ12)</f>
        <v>0</v>
      </c>
      <c r="BR12" s="371">
        <f>SUM(BD12:BQ12)</f>
        <v>0</v>
      </c>
    </row>
    <row r="13" spans="1:88" ht="18.75" customHeight="1">
      <c r="A13" s="386" t="s">
        <v>6</v>
      </c>
      <c r="B13" s="467">
        <v>9500</v>
      </c>
      <c r="C13" s="414">
        <v>21315.9</v>
      </c>
      <c r="D13" s="465">
        <v>12040.7</v>
      </c>
      <c r="E13" s="465">
        <v>12693.4</v>
      </c>
      <c r="F13" s="383">
        <v>1423.4</v>
      </c>
      <c r="G13" s="383">
        <v>4706.3999999999996</v>
      </c>
      <c r="H13" s="383"/>
      <c r="I13" s="383"/>
      <c r="J13" s="383"/>
      <c r="K13" s="383">
        <v>3871.5</v>
      </c>
      <c r="L13" s="383"/>
      <c r="M13" s="383"/>
      <c r="N13" s="383"/>
      <c r="O13" s="383"/>
      <c r="P13" s="383">
        <v>2692.1</v>
      </c>
      <c r="Q13" s="383"/>
      <c r="R13" s="383"/>
      <c r="S13" s="383"/>
      <c r="T13" s="469"/>
      <c r="U13" s="462"/>
      <c r="V13" s="462"/>
      <c r="W13" s="462"/>
      <c r="X13" s="462"/>
      <c r="Y13" s="462"/>
      <c r="Z13" s="462"/>
      <c r="AA13" s="462"/>
      <c r="AB13" s="462"/>
      <c r="AC13" s="462"/>
      <c r="AD13" s="462"/>
      <c r="AK13" s="371">
        <f>SUM(W13:AJ13)</f>
        <v>0</v>
      </c>
      <c r="BA13" s="371">
        <f>SUM(AM13:AZ13)</f>
        <v>0</v>
      </c>
      <c r="BB13" s="371">
        <f>SUM(U13,AL13)</f>
        <v>0</v>
      </c>
      <c r="BD13" s="371">
        <f>SUM(AM13,W13)</f>
        <v>0</v>
      </c>
      <c r="BE13" s="371">
        <f>SUM(AN13,X13)</f>
        <v>0</v>
      </c>
      <c r="BF13" s="371">
        <f>SUM(AO13,Y13)</f>
        <v>0</v>
      </c>
      <c r="BG13" s="371">
        <f>SUM(AP13,Z13)</f>
        <v>0</v>
      </c>
      <c r="BH13" s="371">
        <f>SUM(AQ13,AA13)</f>
        <v>0</v>
      </c>
      <c r="BI13" s="371">
        <f>SUM(AR13,AB13)</f>
        <v>0</v>
      </c>
      <c r="BJ13" s="371">
        <f>SUM(AS13,AC13)</f>
        <v>0</v>
      </c>
      <c r="BK13" s="371">
        <f>SUM(AT13,AD13)</f>
        <v>0</v>
      </c>
      <c r="BL13" s="371">
        <f>SUM(AU13,AE13)</f>
        <v>0</v>
      </c>
      <c r="BM13" s="371">
        <f>SUM(AV13,AF13)</f>
        <v>0</v>
      </c>
      <c r="BN13" s="371">
        <f>SUM(AW13,AG13)</f>
        <v>0</v>
      </c>
      <c r="BO13" s="371">
        <f>SUM(AX13,AH13)</f>
        <v>0</v>
      </c>
      <c r="BP13" s="371">
        <f>SUM(AY13,AI13)</f>
        <v>0</v>
      </c>
      <c r="BQ13" s="371">
        <f>SUM(AZ13,AJ13)</f>
        <v>0</v>
      </c>
      <c r="BR13" s="371">
        <f>SUM(BD13:BQ13)</f>
        <v>0</v>
      </c>
    </row>
    <row r="14" spans="1:88" ht="18.75" customHeight="1">
      <c r="A14" s="386" t="s">
        <v>7</v>
      </c>
      <c r="B14" s="467"/>
      <c r="C14" s="414"/>
      <c r="D14" s="465">
        <v>3619</v>
      </c>
      <c r="E14" s="465">
        <v>10832.9</v>
      </c>
      <c r="F14" s="383">
        <v>1224.4000000000001</v>
      </c>
      <c r="G14" s="383">
        <v>151.30000000000001</v>
      </c>
      <c r="H14" s="383"/>
      <c r="I14" s="383">
        <v>115.2</v>
      </c>
      <c r="J14" s="383">
        <v>9235.5</v>
      </c>
      <c r="K14" s="383"/>
      <c r="L14" s="383"/>
      <c r="M14" s="383"/>
      <c r="N14" s="383">
        <v>106.5</v>
      </c>
      <c r="O14" s="383"/>
      <c r="P14" s="383"/>
      <c r="Q14" s="383"/>
      <c r="R14" s="383"/>
      <c r="S14" s="383"/>
      <c r="T14" s="462"/>
      <c r="U14" s="462"/>
      <c r="V14" s="462"/>
      <c r="W14" s="462"/>
      <c r="X14" s="462"/>
      <c r="Y14" s="462"/>
      <c r="Z14" s="462"/>
      <c r="AA14" s="462"/>
      <c r="AB14" s="462"/>
      <c r="AC14" s="462"/>
      <c r="AD14" s="462"/>
      <c r="AK14" s="371">
        <f>SUM(W14:AJ14)</f>
        <v>0</v>
      </c>
      <c r="AN14" s="371">
        <v>612.4</v>
      </c>
      <c r="AO14" s="371">
        <v>914.8</v>
      </c>
      <c r="AQ14" s="371">
        <v>3250.5</v>
      </c>
      <c r="BA14" s="371">
        <f>SUM(AM14:AZ14)</f>
        <v>4777.7</v>
      </c>
      <c r="BB14" s="371">
        <f>SUM(U14,AL14)</f>
        <v>0</v>
      </c>
      <c r="BD14" s="371">
        <f>SUM(AM14,W14)</f>
        <v>0</v>
      </c>
      <c r="BE14" s="371">
        <f>SUM(AN14,X14)</f>
        <v>612.4</v>
      </c>
      <c r="BF14" s="371">
        <f>SUM(AO14,Y14)</f>
        <v>914.8</v>
      </c>
      <c r="BG14" s="371">
        <f>SUM(AP14,Z14)</f>
        <v>0</v>
      </c>
      <c r="BH14" s="371">
        <f>SUM(AQ14,AA14)</f>
        <v>3250.5</v>
      </c>
      <c r="BI14" s="371">
        <f>SUM(AR14,AB14)</f>
        <v>0</v>
      </c>
      <c r="BJ14" s="371">
        <f>SUM(AS14,AC14)</f>
        <v>0</v>
      </c>
      <c r="BK14" s="371">
        <f>SUM(AT14,AD14)</f>
        <v>0</v>
      </c>
      <c r="BL14" s="371">
        <f>SUM(AU14,AE14)</f>
        <v>0</v>
      </c>
      <c r="BM14" s="371">
        <f>SUM(AV14,AF14)</f>
        <v>0</v>
      </c>
      <c r="BN14" s="371">
        <f>SUM(AW14,AG14)</f>
        <v>0</v>
      </c>
      <c r="BO14" s="371">
        <f>SUM(AX14,AH14)</f>
        <v>0</v>
      </c>
      <c r="BP14" s="371">
        <f>SUM(AY14,AI14)</f>
        <v>0</v>
      </c>
      <c r="BQ14" s="371">
        <f>SUM(AZ14,AJ14)</f>
        <v>0</v>
      </c>
      <c r="BR14" s="371">
        <f>SUM(BD14:BQ14)</f>
        <v>4777.7</v>
      </c>
    </row>
    <row r="15" spans="1:88" ht="18.75" customHeight="1">
      <c r="A15" s="386" t="s">
        <v>8</v>
      </c>
      <c r="B15" s="467"/>
      <c r="C15" s="414"/>
      <c r="D15" s="465">
        <v>4977.8999999999996</v>
      </c>
      <c r="E15" s="465">
        <v>42284.1</v>
      </c>
      <c r="F15" s="383">
        <v>16925.099999999999</v>
      </c>
      <c r="G15" s="383">
        <v>11396.7</v>
      </c>
      <c r="H15" s="383"/>
      <c r="I15" s="383">
        <v>3181.1</v>
      </c>
      <c r="J15" s="383"/>
      <c r="K15" s="383">
        <v>847.1</v>
      </c>
      <c r="L15" s="383"/>
      <c r="M15" s="383"/>
      <c r="N15" s="383"/>
      <c r="O15" s="383">
        <v>4942</v>
      </c>
      <c r="P15" s="383">
        <v>2864.5</v>
      </c>
      <c r="Q15" s="383">
        <v>1562.6</v>
      </c>
      <c r="R15" s="383"/>
      <c r="S15" s="383">
        <v>565</v>
      </c>
      <c r="T15" s="462"/>
      <c r="U15" s="462"/>
      <c r="V15" s="462"/>
      <c r="W15" s="462"/>
      <c r="X15" s="462"/>
      <c r="Y15" s="462"/>
      <c r="Z15" s="462"/>
      <c r="AA15" s="462"/>
      <c r="AB15" s="462"/>
      <c r="AC15" s="462"/>
      <c r="AD15" s="462"/>
      <c r="AK15" s="371">
        <f>SUM(W15:AJ15)</f>
        <v>0</v>
      </c>
      <c r="AM15" s="371">
        <v>450</v>
      </c>
      <c r="BA15" s="371">
        <f>SUM(AM15:AZ15)</f>
        <v>450</v>
      </c>
      <c r="BB15" s="371">
        <f>SUM(U15,AL15)</f>
        <v>0</v>
      </c>
      <c r="BD15" s="371">
        <f>SUM(AM15,W15)</f>
        <v>450</v>
      </c>
      <c r="BE15" s="371">
        <f>SUM(AN15,X15)</f>
        <v>0</v>
      </c>
      <c r="BF15" s="371">
        <f>SUM(AO15,Y15)</f>
        <v>0</v>
      </c>
      <c r="BG15" s="371">
        <f>SUM(AP15,Z15)</f>
        <v>0</v>
      </c>
      <c r="BH15" s="371">
        <f>SUM(AQ15,AA15)</f>
        <v>0</v>
      </c>
      <c r="BI15" s="371">
        <f>SUM(AR15,AB15)</f>
        <v>0</v>
      </c>
      <c r="BJ15" s="371">
        <f>SUM(AS15,AC15)</f>
        <v>0</v>
      </c>
      <c r="BK15" s="371">
        <f>SUM(AT15,AD15)</f>
        <v>0</v>
      </c>
      <c r="BL15" s="371">
        <f>SUM(AU15,AE15)</f>
        <v>0</v>
      </c>
      <c r="BM15" s="371">
        <f>SUM(AV15,AF15)</f>
        <v>0</v>
      </c>
      <c r="BN15" s="371">
        <f>SUM(AW15,AG15)</f>
        <v>0</v>
      </c>
      <c r="BO15" s="371">
        <f>SUM(AX15,AH15)</f>
        <v>0</v>
      </c>
      <c r="BP15" s="371">
        <f>SUM(AY15,AI15)</f>
        <v>0</v>
      </c>
      <c r="BQ15" s="371">
        <f>SUM(AZ15,AJ15)</f>
        <v>0</v>
      </c>
      <c r="BR15" s="371">
        <f>SUM(BD15:BQ15)</f>
        <v>450</v>
      </c>
    </row>
    <row r="16" spans="1:88" ht="18.75" customHeight="1">
      <c r="A16" s="386" t="s">
        <v>185</v>
      </c>
      <c r="B16" s="467">
        <v>8733.2000000000007</v>
      </c>
      <c r="C16" s="414">
        <v>3000</v>
      </c>
      <c r="D16" s="465">
        <v>5722.1</v>
      </c>
      <c r="E16" s="465">
        <v>4445.5</v>
      </c>
      <c r="F16" s="383">
        <v>2950</v>
      </c>
      <c r="G16" s="383"/>
      <c r="H16" s="383"/>
      <c r="I16" s="383">
        <v>247.5</v>
      </c>
      <c r="J16" s="383"/>
      <c r="K16" s="383">
        <v>1200</v>
      </c>
      <c r="L16" s="383"/>
      <c r="M16" s="383"/>
      <c r="N16" s="383"/>
      <c r="O16" s="383"/>
      <c r="P16" s="383"/>
      <c r="Q16" s="383"/>
      <c r="R16" s="383"/>
      <c r="S16" s="383">
        <v>48</v>
      </c>
      <c r="T16" s="462"/>
      <c r="U16" s="462"/>
      <c r="V16" s="462"/>
      <c r="W16" s="462"/>
      <c r="X16" s="462">
        <v>1810</v>
      </c>
      <c r="Y16" s="462"/>
      <c r="Z16" s="462"/>
      <c r="AA16" s="462"/>
      <c r="AB16" s="462"/>
      <c r="AC16" s="462"/>
      <c r="AD16" s="462"/>
      <c r="AH16" s="371">
        <v>203</v>
      </c>
      <c r="AK16" s="371">
        <f>SUM(W16:AJ16)</f>
        <v>2013</v>
      </c>
      <c r="AQ16" s="371">
        <v>1396.5</v>
      </c>
      <c r="AV16" s="371">
        <v>1752</v>
      </c>
      <c r="AY16" s="371">
        <v>3000</v>
      </c>
      <c r="BA16" s="371">
        <f>SUM(AM16:AZ16)</f>
        <v>6148.5</v>
      </c>
      <c r="BB16" s="371">
        <f>SUM(U16,AL16)</f>
        <v>0</v>
      </c>
      <c r="BD16" s="371">
        <f>SUM(AM16,W16)</f>
        <v>0</v>
      </c>
      <c r="BE16" s="371">
        <f>SUM(AN16,X16)</f>
        <v>1810</v>
      </c>
      <c r="BF16" s="371">
        <f>SUM(AO16,Y16)</f>
        <v>0</v>
      </c>
      <c r="BG16" s="371">
        <f>SUM(AP16,Z16)</f>
        <v>0</v>
      </c>
      <c r="BH16" s="371">
        <f>SUM(AQ16,AA16)</f>
        <v>1396.5</v>
      </c>
      <c r="BI16" s="371">
        <f>SUM(AR16,AB16)</f>
        <v>0</v>
      </c>
      <c r="BJ16" s="371">
        <f>SUM(AS16,AC16)</f>
        <v>0</v>
      </c>
      <c r="BK16" s="371">
        <f>SUM(AT16,AD16)</f>
        <v>0</v>
      </c>
      <c r="BL16" s="371">
        <f>SUM(AU16,AE16)</f>
        <v>0</v>
      </c>
      <c r="BM16" s="371">
        <f>SUM(AV16,AF16)</f>
        <v>1752</v>
      </c>
      <c r="BN16" s="371">
        <f>SUM(AW16,AG16)</f>
        <v>0</v>
      </c>
      <c r="BO16" s="371">
        <f>SUM(AX16,AH16)</f>
        <v>203</v>
      </c>
      <c r="BP16" s="371">
        <f>SUM(AY16,AI16)</f>
        <v>3000</v>
      </c>
      <c r="BQ16" s="371">
        <f>SUM(AZ16,AJ16)</f>
        <v>0</v>
      </c>
      <c r="BR16" s="371">
        <f>SUM(BD16:BQ16)</f>
        <v>8161.5</v>
      </c>
    </row>
    <row r="17" spans="1:70" ht="18.75" customHeight="1">
      <c r="A17" s="386" t="s">
        <v>9</v>
      </c>
      <c r="B17" s="467">
        <v>375.1</v>
      </c>
      <c r="C17" s="414">
        <v>13.2</v>
      </c>
      <c r="D17" s="465">
        <v>10335.5</v>
      </c>
      <c r="E17" s="465">
        <v>7510</v>
      </c>
      <c r="F17" s="383">
        <v>17</v>
      </c>
      <c r="G17" s="383">
        <v>1863.6</v>
      </c>
      <c r="H17" s="383"/>
      <c r="I17" s="383">
        <v>483.9</v>
      </c>
      <c r="J17" s="383"/>
      <c r="K17" s="383">
        <v>911.5</v>
      </c>
      <c r="L17" s="383"/>
      <c r="M17" s="383"/>
      <c r="N17" s="383"/>
      <c r="O17" s="383">
        <v>65.400000000000006</v>
      </c>
      <c r="P17" s="383">
        <v>4007.7</v>
      </c>
      <c r="Q17" s="383"/>
      <c r="R17" s="383"/>
      <c r="S17" s="383">
        <v>160.9</v>
      </c>
      <c r="T17" s="462"/>
      <c r="U17" s="462"/>
      <c r="V17" s="462"/>
      <c r="W17" s="462"/>
      <c r="X17" s="462"/>
      <c r="Y17" s="462"/>
      <c r="Z17" s="462"/>
      <c r="AA17" s="462"/>
      <c r="AB17" s="462"/>
      <c r="AC17" s="462"/>
      <c r="AD17" s="462"/>
      <c r="AK17" s="371">
        <f>SUM(W17:AJ17)</f>
        <v>0</v>
      </c>
      <c r="BA17" s="371">
        <f>SUM(AM17:AZ17)</f>
        <v>0</v>
      </c>
      <c r="BB17" s="371">
        <f>SUM(U17,AL17)</f>
        <v>0</v>
      </c>
      <c r="BD17" s="371">
        <f>SUM(AM17,W17)</f>
        <v>0</v>
      </c>
      <c r="BE17" s="371">
        <f>SUM(AN17,X17)</f>
        <v>0</v>
      </c>
      <c r="BF17" s="371">
        <f>SUM(AO17,Y17)</f>
        <v>0</v>
      </c>
      <c r="BG17" s="371">
        <f>SUM(AP17,Z17)</f>
        <v>0</v>
      </c>
      <c r="BH17" s="371">
        <f>SUM(AQ17,AA17)</f>
        <v>0</v>
      </c>
      <c r="BI17" s="371">
        <f>SUM(AR17,AB17)</f>
        <v>0</v>
      </c>
      <c r="BJ17" s="371">
        <f>SUM(AS17,AC17)</f>
        <v>0</v>
      </c>
      <c r="BK17" s="371">
        <f>SUM(AT17,AD17)</f>
        <v>0</v>
      </c>
      <c r="BL17" s="371">
        <f>SUM(AU17,AE17)</f>
        <v>0</v>
      </c>
      <c r="BM17" s="371">
        <f>SUM(AV17,AF17)</f>
        <v>0</v>
      </c>
      <c r="BN17" s="371">
        <f>SUM(AW17,AG17)</f>
        <v>0</v>
      </c>
      <c r="BO17" s="371">
        <f>SUM(AX17,AH17)</f>
        <v>0</v>
      </c>
      <c r="BP17" s="371">
        <f>SUM(AY17,AI17)</f>
        <v>0</v>
      </c>
      <c r="BQ17" s="371">
        <f>SUM(AZ17,AJ17)</f>
        <v>0</v>
      </c>
      <c r="BR17" s="371">
        <f>SUM(BD17:BQ17)</f>
        <v>0</v>
      </c>
    </row>
    <row r="18" spans="1:70" ht="18.75" customHeight="1">
      <c r="A18" s="386" t="s">
        <v>10</v>
      </c>
      <c r="B18" s="467">
        <v>8757.9</v>
      </c>
      <c r="C18" s="414">
        <v>1384.4</v>
      </c>
      <c r="D18" s="465">
        <v>8637.7999999999993</v>
      </c>
      <c r="E18" s="465">
        <v>33502.9</v>
      </c>
      <c r="F18" s="383">
        <v>1181.8</v>
      </c>
      <c r="G18" s="383"/>
      <c r="H18" s="383"/>
      <c r="I18" s="383">
        <v>1085</v>
      </c>
      <c r="J18" s="383">
        <v>27904.1</v>
      </c>
      <c r="K18" s="383"/>
      <c r="L18" s="383"/>
      <c r="M18" s="383"/>
      <c r="N18" s="383"/>
      <c r="O18" s="383"/>
      <c r="P18" s="383">
        <v>1342</v>
      </c>
      <c r="Q18" s="383"/>
      <c r="R18" s="383"/>
      <c r="S18" s="383">
        <f>1219+771</f>
        <v>1990</v>
      </c>
      <c r="T18" s="468"/>
      <c r="U18" s="462"/>
      <c r="V18" s="462"/>
      <c r="W18" s="462"/>
      <c r="X18" s="462"/>
      <c r="Y18" s="462"/>
      <c r="Z18" s="462"/>
      <c r="AA18" s="462"/>
      <c r="AB18" s="462"/>
      <c r="AC18" s="462"/>
      <c r="AD18" s="462"/>
      <c r="AK18" s="371">
        <f>SUM(W18:AJ18)</f>
        <v>0</v>
      </c>
      <c r="BA18" s="371">
        <f>SUM(AM18:AZ18)</f>
        <v>0</v>
      </c>
      <c r="BB18" s="371">
        <f>SUM(U18,AL18)</f>
        <v>0</v>
      </c>
      <c r="BD18" s="371">
        <f>SUM(AM18,W18)</f>
        <v>0</v>
      </c>
      <c r="BE18" s="371">
        <f>SUM(AN18,X18)</f>
        <v>0</v>
      </c>
      <c r="BF18" s="371">
        <f>SUM(AO18,Y18)</f>
        <v>0</v>
      </c>
      <c r="BG18" s="371">
        <f>SUM(AP18,Z18)</f>
        <v>0</v>
      </c>
      <c r="BH18" s="371">
        <f>SUM(AQ18,AA18)</f>
        <v>0</v>
      </c>
      <c r="BI18" s="371">
        <f>SUM(AR18,AB18)</f>
        <v>0</v>
      </c>
      <c r="BJ18" s="371">
        <f>SUM(AS18,AC18)</f>
        <v>0</v>
      </c>
      <c r="BK18" s="371">
        <f>SUM(AT18,AD18)</f>
        <v>0</v>
      </c>
      <c r="BL18" s="371">
        <f>SUM(AU18,AE18)</f>
        <v>0</v>
      </c>
      <c r="BM18" s="371">
        <f>SUM(AV18,AF18)</f>
        <v>0</v>
      </c>
      <c r="BN18" s="371">
        <f>SUM(AW18,AG18)</f>
        <v>0</v>
      </c>
      <c r="BO18" s="371">
        <f>SUM(AX18,AH18)</f>
        <v>0</v>
      </c>
      <c r="BP18" s="371">
        <f>SUM(AY18,AI18)</f>
        <v>0</v>
      </c>
      <c r="BQ18" s="371">
        <f>SUM(AZ18,AJ18)</f>
        <v>0</v>
      </c>
      <c r="BR18" s="371">
        <f>SUM(BD18:BQ18)</f>
        <v>0</v>
      </c>
    </row>
    <row r="19" spans="1:70" ht="18.75" customHeight="1">
      <c r="A19" s="386" t="s">
        <v>11</v>
      </c>
      <c r="B19" s="467">
        <v>450</v>
      </c>
      <c r="C19" s="414">
        <v>1513.8</v>
      </c>
      <c r="D19" s="465">
        <v>4306.2</v>
      </c>
      <c r="E19" s="465">
        <v>14666.5</v>
      </c>
      <c r="F19" s="383">
        <v>468.3</v>
      </c>
      <c r="G19" s="383">
        <v>9289.2000000000007</v>
      </c>
      <c r="H19" s="383"/>
      <c r="I19" s="383"/>
      <c r="J19" s="383"/>
      <c r="K19" s="383"/>
      <c r="L19" s="383"/>
      <c r="M19" s="383">
        <v>54</v>
      </c>
      <c r="N19" s="383"/>
      <c r="O19" s="383"/>
      <c r="P19" s="383">
        <v>4735</v>
      </c>
      <c r="Q19" s="383"/>
      <c r="R19" s="383"/>
      <c r="S19" s="383">
        <v>120</v>
      </c>
      <c r="T19" s="462"/>
      <c r="U19" s="462">
        <v>25</v>
      </c>
      <c r="V19" s="462"/>
      <c r="W19" s="462">
        <v>171.4</v>
      </c>
      <c r="X19" s="462">
        <v>373.1</v>
      </c>
      <c r="Y19" s="462">
        <v>82.9</v>
      </c>
      <c r="Z19" s="462"/>
      <c r="AA19" s="462"/>
      <c r="AB19" s="462">
        <v>898.5</v>
      </c>
      <c r="AC19" s="462">
        <v>46.5</v>
      </c>
      <c r="AD19" s="462">
        <v>64.5</v>
      </c>
      <c r="AF19" s="371">
        <v>35</v>
      </c>
      <c r="AJ19" s="371">
        <v>1146.3</v>
      </c>
      <c r="AK19" s="371">
        <f>SUM(W19:AJ19)</f>
        <v>2818.2</v>
      </c>
      <c r="BA19" s="371">
        <f>SUM(AM19:AZ19)</f>
        <v>0</v>
      </c>
      <c r="BB19" s="371">
        <f>SUM(U19,AL19)</f>
        <v>25</v>
      </c>
      <c r="BD19" s="371">
        <f>SUM(AM19,W19)</f>
        <v>171.4</v>
      </c>
      <c r="BE19" s="371">
        <f>SUM(AN19,X19)</f>
        <v>373.1</v>
      </c>
      <c r="BF19" s="371">
        <f>SUM(AO19,Y19)</f>
        <v>82.9</v>
      </c>
      <c r="BG19" s="371">
        <f>SUM(AP19,Z19)</f>
        <v>0</v>
      </c>
      <c r="BH19" s="371">
        <f>SUM(AQ19,AA19)</f>
        <v>0</v>
      </c>
      <c r="BI19" s="371">
        <f>SUM(AR19,AB19)</f>
        <v>898.5</v>
      </c>
      <c r="BJ19" s="371">
        <f>SUM(AS19,AC19)</f>
        <v>46.5</v>
      </c>
      <c r="BK19" s="371">
        <f>SUM(AT19,AD19)</f>
        <v>64.5</v>
      </c>
      <c r="BL19" s="371">
        <f>SUM(AU19,AE19)</f>
        <v>0</v>
      </c>
      <c r="BM19" s="371">
        <f>SUM(AV19,AF19)</f>
        <v>35</v>
      </c>
      <c r="BN19" s="371">
        <f>SUM(AW19,AG19)</f>
        <v>0</v>
      </c>
      <c r="BO19" s="371">
        <f>SUM(AX19,AH19)</f>
        <v>0</v>
      </c>
      <c r="BP19" s="371">
        <f>SUM(AY19,AI19)</f>
        <v>0</v>
      </c>
      <c r="BQ19" s="371">
        <f>SUM(AZ19,AJ19)</f>
        <v>1146.3</v>
      </c>
      <c r="BR19" s="371">
        <f>SUM(BD19:BQ19)</f>
        <v>2818.2</v>
      </c>
    </row>
    <row r="20" spans="1:70" ht="18.75" customHeight="1">
      <c r="A20" s="386" t="s">
        <v>12</v>
      </c>
      <c r="B20" s="467"/>
      <c r="C20" s="414"/>
      <c r="D20" s="465">
        <v>99.1</v>
      </c>
      <c r="E20" s="465">
        <v>8106.9</v>
      </c>
      <c r="F20" s="383"/>
      <c r="G20" s="383">
        <v>2715.5</v>
      </c>
      <c r="H20" s="383"/>
      <c r="I20" s="383"/>
      <c r="J20" s="383">
        <v>3266.4</v>
      </c>
      <c r="K20" s="383"/>
      <c r="L20" s="383"/>
      <c r="M20" s="383"/>
      <c r="N20" s="383"/>
      <c r="O20" s="383"/>
      <c r="P20" s="383">
        <v>2125</v>
      </c>
      <c r="Q20" s="383"/>
      <c r="R20" s="383"/>
      <c r="S20" s="383"/>
      <c r="T20" s="468"/>
      <c r="U20" s="462">
        <v>988.4</v>
      </c>
      <c r="V20" s="462"/>
      <c r="W20" s="462">
        <v>74.7</v>
      </c>
      <c r="X20" s="462">
        <v>579.6</v>
      </c>
      <c r="Y20" s="462"/>
      <c r="Z20" s="462"/>
      <c r="AA20" s="462"/>
      <c r="AB20" s="462"/>
      <c r="AC20" s="462"/>
      <c r="AD20" s="462"/>
      <c r="AJ20" s="371">
        <v>4.8</v>
      </c>
      <c r="AK20" s="371">
        <f>SUM(W20:AJ20)</f>
        <v>659.1</v>
      </c>
      <c r="AL20" s="371">
        <v>476.3</v>
      </c>
      <c r="BA20" s="371">
        <f>SUM(AM20:AZ20)</f>
        <v>0</v>
      </c>
      <c r="BB20" s="371">
        <f>SUM(U20,AL20)</f>
        <v>1464.7</v>
      </c>
      <c r="BD20" s="371">
        <f>SUM(AM20,W20)</f>
        <v>74.7</v>
      </c>
      <c r="BE20" s="371">
        <f>SUM(AN20,X20)</f>
        <v>579.6</v>
      </c>
      <c r="BF20" s="371">
        <f>SUM(AO20,Y20)</f>
        <v>0</v>
      </c>
      <c r="BG20" s="371">
        <f>SUM(AP20,Z20)</f>
        <v>0</v>
      </c>
      <c r="BH20" s="371">
        <f>SUM(AQ20,AA20)</f>
        <v>0</v>
      </c>
      <c r="BI20" s="371">
        <f>SUM(AR20,AB20)</f>
        <v>0</v>
      </c>
      <c r="BJ20" s="371">
        <f>SUM(AS20,AC20)</f>
        <v>0</v>
      </c>
      <c r="BK20" s="371">
        <f>SUM(AT20,AD20)</f>
        <v>0</v>
      </c>
      <c r="BL20" s="371">
        <f>SUM(AU20,AE20)</f>
        <v>0</v>
      </c>
      <c r="BM20" s="371">
        <f>SUM(AV20,AF20)</f>
        <v>0</v>
      </c>
      <c r="BN20" s="371">
        <f>SUM(AW20,AG20)</f>
        <v>0</v>
      </c>
      <c r="BO20" s="371">
        <f>SUM(AX20,AH20)</f>
        <v>0</v>
      </c>
      <c r="BP20" s="371">
        <f>SUM(AY20,AI20)</f>
        <v>0</v>
      </c>
      <c r="BQ20" s="371">
        <f>SUM(AZ20,AJ20)</f>
        <v>4.8</v>
      </c>
      <c r="BR20" s="371">
        <f>SUM(BD20:BQ20)</f>
        <v>659.1</v>
      </c>
    </row>
    <row r="21" spans="1:70" ht="18.75" customHeight="1">
      <c r="A21" s="386" t="s">
        <v>13</v>
      </c>
      <c r="B21" s="414"/>
      <c r="C21" s="414"/>
      <c r="D21" s="465">
        <v>1199.4000000000001</v>
      </c>
      <c r="E21" s="465">
        <v>5393.4</v>
      </c>
      <c r="F21" s="383"/>
      <c r="G21" s="383">
        <v>3420</v>
      </c>
      <c r="H21" s="383"/>
      <c r="I21" s="383"/>
      <c r="J21" s="383"/>
      <c r="K21" s="383">
        <v>1973.4</v>
      </c>
      <c r="L21" s="383"/>
      <c r="M21" s="383"/>
      <c r="N21" s="383"/>
      <c r="O21" s="383"/>
      <c r="P21" s="383"/>
      <c r="Q21" s="383"/>
      <c r="R21" s="383"/>
      <c r="S21" s="383"/>
      <c r="T21" s="468"/>
      <c r="U21" s="462">
        <v>728.2</v>
      </c>
      <c r="V21" s="462"/>
      <c r="W21" s="462"/>
      <c r="X21" s="462"/>
      <c r="Y21" s="462"/>
      <c r="Z21" s="462"/>
      <c r="AA21" s="462"/>
      <c r="AB21" s="462"/>
      <c r="AC21" s="462"/>
      <c r="AD21" s="462"/>
      <c r="AK21" s="371">
        <f>SUM(W21:AJ21)</f>
        <v>0</v>
      </c>
      <c r="AL21" s="371">
        <v>1450.7</v>
      </c>
      <c r="BA21" s="371">
        <f>SUM(AM21:AZ21)</f>
        <v>0</v>
      </c>
      <c r="BB21" s="371">
        <f>SUM(U21,AL21)</f>
        <v>2178.9</v>
      </c>
      <c r="BD21" s="371">
        <f>SUM(AM21,W21)</f>
        <v>0</v>
      </c>
      <c r="BE21" s="371">
        <f>SUM(AN21,X21)</f>
        <v>0</v>
      </c>
      <c r="BF21" s="371">
        <f>SUM(AO21,Y21)</f>
        <v>0</v>
      </c>
      <c r="BG21" s="371">
        <f>SUM(AP21,Z21)</f>
        <v>0</v>
      </c>
      <c r="BH21" s="371">
        <f>SUM(AQ21,AA21)</f>
        <v>0</v>
      </c>
      <c r="BI21" s="371">
        <f>SUM(AR21,AB21)</f>
        <v>0</v>
      </c>
      <c r="BJ21" s="371">
        <f>SUM(AS21,AC21)</f>
        <v>0</v>
      </c>
      <c r="BK21" s="371">
        <f>SUM(AT21,AD21)</f>
        <v>0</v>
      </c>
      <c r="BL21" s="371">
        <f>SUM(AU21,AE21)</f>
        <v>0</v>
      </c>
      <c r="BM21" s="371">
        <f>SUM(AV21,AF21)</f>
        <v>0</v>
      </c>
      <c r="BN21" s="371">
        <f>SUM(AW21,AG21)</f>
        <v>0</v>
      </c>
      <c r="BO21" s="371">
        <f>SUM(AX21,AH21)</f>
        <v>0</v>
      </c>
      <c r="BP21" s="371">
        <f>SUM(AY21,AI21)</f>
        <v>0</v>
      </c>
      <c r="BQ21" s="371">
        <f>SUM(AZ21,AJ21)</f>
        <v>0</v>
      </c>
      <c r="BR21" s="371">
        <f>SUM(BD21:BQ21)</f>
        <v>0</v>
      </c>
    </row>
    <row r="22" spans="1:70" ht="18.75" customHeight="1">
      <c r="A22" s="386" t="s">
        <v>178</v>
      </c>
      <c r="B22" s="414">
        <v>5775.4</v>
      </c>
      <c r="C22" s="414"/>
      <c r="D22" s="465">
        <v>5137.3999999999996</v>
      </c>
      <c r="E22" s="465">
        <v>14429.7</v>
      </c>
      <c r="F22" s="383">
        <v>2523.6999999999998</v>
      </c>
      <c r="G22" s="383">
        <v>3717.5</v>
      </c>
      <c r="H22" s="383"/>
      <c r="I22" s="383"/>
      <c r="J22" s="383">
        <v>1367.6</v>
      </c>
      <c r="K22" s="383">
        <v>4232.5</v>
      </c>
      <c r="L22" s="383"/>
      <c r="M22" s="383"/>
      <c r="N22" s="383"/>
      <c r="O22" s="383"/>
      <c r="P22" s="383">
        <v>1434.8</v>
      </c>
      <c r="Q22" s="383"/>
      <c r="R22" s="383"/>
      <c r="S22" s="383">
        <v>1153.5999999999999</v>
      </c>
      <c r="T22" s="462"/>
      <c r="U22" s="462"/>
      <c r="V22" s="462"/>
      <c r="W22" s="462"/>
      <c r="X22" s="462"/>
      <c r="Y22" s="462"/>
      <c r="Z22" s="462"/>
      <c r="AA22" s="462"/>
      <c r="AB22" s="462"/>
      <c r="AC22" s="462">
        <v>524</v>
      </c>
      <c r="AD22" s="462">
        <v>288.5</v>
      </c>
      <c r="AH22" s="371">
        <v>308.2</v>
      </c>
      <c r="AJ22" s="371">
        <v>299.8</v>
      </c>
      <c r="AK22" s="371">
        <f>SUM(W22:AJ22)</f>
        <v>1420.5</v>
      </c>
      <c r="BA22" s="371">
        <f>SUM(AM22:AZ22)</f>
        <v>0</v>
      </c>
      <c r="BB22" s="371">
        <f>SUM(U22,AL22)</f>
        <v>0</v>
      </c>
      <c r="BD22" s="371">
        <f>SUM(AM22,W22)</f>
        <v>0</v>
      </c>
      <c r="BE22" s="371">
        <f>SUM(AN22,X22)</f>
        <v>0</v>
      </c>
      <c r="BF22" s="371">
        <f>SUM(AO22,Y22)</f>
        <v>0</v>
      </c>
      <c r="BG22" s="371">
        <f>SUM(AP22,Z22)</f>
        <v>0</v>
      </c>
      <c r="BH22" s="371">
        <f>SUM(AQ22,AA22)</f>
        <v>0</v>
      </c>
      <c r="BI22" s="371">
        <f>SUM(AR22,AB22)</f>
        <v>0</v>
      </c>
      <c r="BJ22" s="371">
        <f>SUM(AS22,AC22)</f>
        <v>524</v>
      </c>
      <c r="BK22" s="371">
        <f>SUM(AT22,AD22)</f>
        <v>288.5</v>
      </c>
      <c r="BL22" s="371">
        <f>SUM(AU22,AE22)</f>
        <v>0</v>
      </c>
      <c r="BM22" s="371">
        <f>SUM(AV22,AF22)</f>
        <v>0</v>
      </c>
      <c r="BN22" s="371">
        <f>SUM(AW22,AG22)</f>
        <v>0</v>
      </c>
      <c r="BO22" s="371">
        <f>SUM(AX22,AH22)</f>
        <v>308.2</v>
      </c>
      <c r="BP22" s="371">
        <f>SUM(AY22,AI22)</f>
        <v>0</v>
      </c>
      <c r="BQ22" s="371">
        <f>SUM(AZ22,AJ22)</f>
        <v>299.8</v>
      </c>
      <c r="BR22" s="371">
        <f>SUM(BD22:BQ22)</f>
        <v>1420.5</v>
      </c>
    </row>
    <row r="23" spans="1:70" ht="18.75" customHeight="1">
      <c r="A23" s="386" t="s">
        <v>415</v>
      </c>
      <c r="B23" s="414">
        <v>1569.3</v>
      </c>
      <c r="C23" s="414">
        <v>30852.1</v>
      </c>
      <c r="D23" s="465">
        <v>9127.1</v>
      </c>
      <c r="E23" s="465">
        <v>3671.8</v>
      </c>
      <c r="F23" s="383">
        <v>2853.2</v>
      </c>
      <c r="G23" s="383">
        <v>388.7</v>
      </c>
      <c r="H23" s="383"/>
      <c r="I23" s="383"/>
      <c r="J23" s="383"/>
      <c r="K23" s="383"/>
      <c r="L23" s="383"/>
      <c r="M23" s="383"/>
      <c r="N23" s="383"/>
      <c r="O23" s="383"/>
      <c r="P23" s="383"/>
      <c r="Q23" s="383"/>
      <c r="R23" s="383"/>
      <c r="S23" s="383"/>
      <c r="T23" s="468">
        <v>429.9</v>
      </c>
      <c r="U23" s="462">
        <v>500</v>
      </c>
      <c r="V23" s="462"/>
      <c r="W23" s="462">
        <v>295</v>
      </c>
      <c r="X23" s="462">
        <v>63</v>
      </c>
      <c r="Y23" s="462">
        <v>14</v>
      </c>
      <c r="Z23" s="462"/>
      <c r="AA23" s="462"/>
      <c r="AB23" s="462">
        <v>26.1</v>
      </c>
      <c r="AC23" s="462"/>
      <c r="AD23" s="462"/>
      <c r="AK23" s="371">
        <f>SUM(W23:AJ23)</f>
        <v>398.1</v>
      </c>
      <c r="AL23" s="371">
        <v>1171.9000000000001</v>
      </c>
      <c r="AM23" s="371">
        <v>920</v>
      </c>
      <c r="AN23" s="371">
        <v>1200</v>
      </c>
      <c r="AO23" s="371">
        <v>267.39999999999998</v>
      </c>
      <c r="AP23" s="371">
        <v>3500</v>
      </c>
      <c r="AQ23" s="371">
        <v>6035.2</v>
      </c>
      <c r="AR23" s="371">
        <v>865</v>
      </c>
      <c r="AS23" s="371">
        <v>210</v>
      </c>
      <c r="AT23" s="371">
        <v>23.4</v>
      </c>
      <c r="AV23" s="371">
        <v>3170.6</v>
      </c>
      <c r="AW23" s="371">
        <v>771.2</v>
      </c>
      <c r="AX23" s="371">
        <v>100</v>
      </c>
      <c r="AY23" s="371">
        <v>401.3</v>
      </c>
      <c r="BA23" s="371">
        <f>SUM(AM23:AZ23)</f>
        <v>17464.099999999999</v>
      </c>
      <c r="BB23" s="371">
        <f>SUM(U23,AL23)</f>
        <v>1671.9</v>
      </c>
      <c r="BD23" s="371">
        <f>SUM(AM23,W23)</f>
        <v>1215</v>
      </c>
      <c r="BE23" s="371">
        <f>SUM(AN23,X23)</f>
        <v>1263</v>
      </c>
      <c r="BF23" s="371">
        <f>SUM(AO23,Y23)</f>
        <v>281.39999999999998</v>
      </c>
      <c r="BG23" s="371">
        <f>SUM(AP23,Z23)</f>
        <v>3500</v>
      </c>
      <c r="BH23" s="371">
        <f>SUM(AQ23,AA23)</f>
        <v>6035.2</v>
      </c>
      <c r="BI23" s="371">
        <f>SUM(AR23,AB23)</f>
        <v>891.1</v>
      </c>
      <c r="BJ23" s="371">
        <f>SUM(AS23,AC23)</f>
        <v>210</v>
      </c>
      <c r="BK23" s="371">
        <f>SUM(AT23,AD23)</f>
        <v>23.4</v>
      </c>
      <c r="BL23" s="371">
        <f>SUM(AU23,AE23)</f>
        <v>0</v>
      </c>
      <c r="BM23" s="371">
        <f>SUM(AV23,AF23)</f>
        <v>3170.6</v>
      </c>
      <c r="BN23" s="371">
        <f>SUM(AW23,AG23)</f>
        <v>771.2</v>
      </c>
      <c r="BO23" s="371">
        <f>SUM(AX23,AH23)</f>
        <v>100</v>
      </c>
      <c r="BP23" s="371">
        <f>SUM(AY23,AI23)</f>
        <v>401.3</v>
      </c>
      <c r="BQ23" s="371">
        <f>SUM(AZ23,AJ23)</f>
        <v>0</v>
      </c>
      <c r="BR23" s="371">
        <f>SUM(BD23:BQ23)</f>
        <v>17862.199999999997</v>
      </c>
    </row>
    <row r="24" spans="1:70" ht="18.75" customHeight="1">
      <c r="A24" s="386" t="s">
        <v>414</v>
      </c>
      <c r="B24" s="467">
        <v>5600</v>
      </c>
      <c r="C24" s="414">
        <v>3500</v>
      </c>
      <c r="D24" s="465">
        <v>7896.4</v>
      </c>
      <c r="E24" s="465">
        <v>10282.299999999999</v>
      </c>
      <c r="F24" s="383">
        <v>1942</v>
      </c>
      <c r="G24" s="383">
        <v>680</v>
      </c>
      <c r="H24" s="383"/>
      <c r="I24" s="383">
        <v>251.1</v>
      </c>
      <c r="J24" s="383"/>
      <c r="K24" s="383">
        <v>1135.2</v>
      </c>
      <c r="L24" s="383"/>
      <c r="M24" s="383">
        <v>3774</v>
      </c>
      <c r="N24" s="383"/>
      <c r="O24" s="383"/>
      <c r="P24" s="383">
        <v>2500</v>
      </c>
      <c r="Q24" s="383"/>
      <c r="R24" s="383"/>
      <c r="S24" s="383"/>
      <c r="T24" s="462"/>
      <c r="U24" s="462"/>
      <c r="V24" s="462"/>
      <c r="W24" s="462"/>
      <c r="X24" s="462"/>
      <c r="Y24" s="462"/>
      <c r="Z24" s="462"/>
      <c r="AA24" s="462"/>
      <c r="AB24" s="462"/>
      <c r="AC24" s="462"/>
      <c r="AD24" s="462"/>
      <c r="AK24" s="371">
        <f>SUM(W24:AJ24)</f>
        <v>0</v>
      </c>
      <c r="AV24" s="371">
        <v>5451.5</v>
      </c>
      <c r="BA24" s="371">
        <f>SUM(AM24:AZ24)</f>
        <v>5451.5</v>
      </c>
      <c r="BB24" s="371">
        <f>SUM(U24,AL24)</f>
        <v>0</v>
      </c>
      <c r="BD24" s="371">
        <f>SUM(AM24,W24)</f>
        <v>0</v>
      </c>
      <c r="BE24" s="371">
        <f>SUM(AN24,X24)</f>
        <v>0</v>
      </c>
      <c r="BF24" s="371">
        <f>SUM(AO24,Y24)</f>
        <v>0</v>
      </c>
      <c r="BG24" s="371">
        <f>SUM(AP24,Z24)</f>
        <v>0</v>
      </c>
      <c r="BH24" s="371">
        <f>SUM(AQ24,AA24)</f>
        <v>0</v>
      </c>
      <c r="BI24" s="371">
        <f>SUM(AR24,AB24)</f>
        <v>0</v>
      </c>
      <c r="BJ24" s="371">
        <f>SUM(AS24,AC24)</f>
        <v>0</v>
      </c>
      <c r="BK24" s="371">
        <f>SUM(AT24,AD24)</f>
        <v>0</v>
      </c>
      <c r="BL24" s="371">
        <f>SUM(AU24,AE24)</f>
        <v>0</v>
      </c>
      <c r="BM24" s="371">
        <f>SUM(AV24,AF24)</f>
        <v>5451.5</v>
      </c>
      <c r="BN24" s="371">
        <f>SUM(AW24,AG24)</f>
        <v>0</v>
      </c>
      <c r="BO24" s="371">
        <f>SUM(AX24,AH24)</f>
        <v>0</v>
      </c>
      <c r="BP24" s="371">
        <f>SUM(AY24,AI24)</f>
        <v>0</v>
      </c>
      <c r="BQ24" s="371">
        <f>SUM(AZ24,AJ24)</f>
        <v>0</v>
      </c>
      <c r="BR24" s="371">
        <f>SUM(BD24:BQ24)</f>
        <v>5451.5</v>
      </c>
    </row>
    <row r="25" spans="1:70" ht="18.75" customHeight="1">
      <c r="A25" s="386" t="s">
        <v>14</v>
      </c>
      <c r="B25" s="467"/>
      <c r="C25" s="414">
        <v>3779.5</v>
      </c>
      <c r="D25" s="465">
        <v>8937.1</v>
      </c>
      <c r="E25" s="465">
        <v>18107.900000000001</v>
      </c>
      <c r="F25" s="383">
        <v>824.9</v>
      </c>
      <c r="G25" s="383">
        <v>2397.1</v>
      </c>
      <c r="H25" s="383"/>
      <c r="I25" s="383">
        <v>113.1</v>
      </c>
      <c r="J25" s="383">
        <v>2482.5</v>
      </c>
      <c r="K25" s="383">
        <v>5089.6000000000004</v>
      </c>
      <c r="L25" s="383"/>
      <c r="M25" s="383"/>
      <c r="N25" s="383"/>
      <c r="O25" s="383">
        <v>42.9</v>
      </c>
      <c r="P25" s="383">
        <v>6599.4</v>
      </c>
      <c r="Q25" s="383">
        <v>26.7</v>
      </c>
      <c r="R25" s="383"/>
      <c r="S25" s="383">
        <f>388.5+78.8+64.4</f>
        <v>531.70000000000005</v>
      </c>
      <c r="T25" s="462"/>
      <c r="U25" s="462"/>
      <c r="V25" s="462"/>
      <c r="W25" s="462"/>
      <c r="X25" s="462">
        <v>621.70000000000005</v>
      </c>
      <c r="Y25" s="462">
        <v>162.19999999999999</v>
      </c>
      <c r="Z25" s="462"/>
      <c r="AA25" s="462"/>
      <c r="AB25" s="462"/>
      <c r="AC25" s="462">
        <v>435.5</v>
      </c>
      <c r="AD25" s="462">
        <v>125.9</v>
      </c>
      <c r="AJ25" s="371">
        <v>4242.7</v>
      </c>
      <c r="AK25" s="371">
        <f>SUM(W25:AJ25)</f>
        <v>5588</v>
      </c>
      <c r="AQ25" s="371">
        <v>383.4</v>
      </c>
      <c r="AR25" s="371">
        <v>1057.2</v>
      </c>
      <c r="AY25" s="371">
        <v>713</v>
      </c>
      <c r="BA25" s="371">
        <f>SUM(AM25:AZ25)</f>
        <v>2153.6</v>
      </c>
      <c r="BB25" s="371">
        <f>SUM(U25,AL25)</f>
        <v>0</v>
      </c>
      <c r="BD25" s="371">
        <f>SUM(AM25,W25)</f>
        <v>0</v>
      </c>
      <c r="BE25" s="371">
        <f>SUM(AN25,X25)</f>
        <v>621.70000000000005</v>
      </c>
      <c r="BF25" s="371">
        <f>SUM(AO25,Y25)</f>
        <v>162.19999999999999</v>
      </c>
      <c r="BG25" s="371">
        <f>SUM(AP25,Z25)</f>
        <v>0</v>
      </c>
      <c r="BH25" s="371">
        <f>SUM(AQ25,AA25)</f>
        <v>383.4</v>
      </c>
      <c r="BI25" s="371">
        <f>SUM(AR25,AB25)</f>
        <v>1057.2</v>
      </c>
      <c r="BJ25" s="371">
        <f>SUM(AS25,AC25)</f>
        <v>435.5</v>
      </c>
      <c r="BK25" s="371">
        <f>SUM(AT25,AD25)</f>
        <v>125.9</v>
      </c>
      <c r="BL25" s="371">
        <f>SUM(AU25,AE25)</f>
        <v>0</v>
      </c>
      <c r="BM25" s="371">
        <f>SUM(AV25,AF25)</f>
        <v>0</v>
      </c>
      <c r="BN25" s="371">
        <f>SUM(AW25,AG25)</f>
        <v>0</v>
      </c>
      <c r="BO25" s="371">
        <f>SUM(AX25,AH25)</f>
        <v>0</v>
      </c>
      <c r="BP25" s="371">
        <f>SUM(AY25,AI25)</f>
        <v>713</v>
      </c>
      <c r="BQ25" s="371">
        <f>SUM(AZ25,AJ25)</f>
        <v>4242.7</v>
      </c>
      <c r="BR25" s="371">
        <f>SUM(BD25:BQ25)</f>
        <v>7741.6</v>
      </c>
    </row>
    <row r="26" spans="1:70" ht="18.75" customHeight="1">
      <c r="A26" s="386" t="s">
        <v>413</v>
      </c>
      <c r="B26" s="467"/>
      <c r="C26" s="414">
        <v>2526.3000000000002</v>
      </c>
      <c r="D26" s="465">
        <v>401.8</v>
      </c>
      <c r="E26" s="465">
        <v>1058.0999999999999</v>
      </c>
      <c r="F26" s="383">
        <v>952.9</v>
      </c>
      <c r="G26" s="383">
        <v>105.2</v>
      </c>
      <c r="H26" s="383"/>
      <c r="I26" s="383"/>
      <c r="J26" s="383"/>
      <c r="K26" s="383"/>
      <c r="L26" s="383"/>
      <c r="M26" s="383"/>
      <c r="N26" s="383"/>
      <c r="O26" s="383"/>
      <c r="P26" s="383"/>
      <c r="Q26" s="383"/>
      <c r="R26" s="383"/>
      <c r="S26" s="383"/>
      <c r="T26" s="462"/>
      <c r="U26" s="462">
        <v>100</v>
      </c>
      <c r="V26" s="462"/>
      <c r="W26" s="462"/>
      <c r="X26" s="462"/>
      <c r="Y26" s="462"/>
      <c r="Z26" s="462"/>
      <c r="AA26" s="462"/>
      <c r="AB26" s="462"/>
      <c r="AC26" s="462"/>
      <c r="AD26" s="462"/>
      <c r="AK26" s="371">
        <f>SUM(W26:AJ26)</f>
        <v>0</v>
      </c>
      <c r="AL26" s="371">
        <v>120</v>
      </c>
      <c r="AV26" s="371">
        <v>3500</v>
      </c>
      <c r="AW26" s="371">
        <v>542</v>
      </c>
      <c r="BA26" s="371">
        <f>SUM(AM26:AZ26)</f>
        <v>4042</v>
      </c>
      <c r="BB26" s="371">
        <f>SUM(U26,AL26)</f>
        <v>220</v>
      </c>
      <c r="BD26" s="371">
        <f>SUM(AM26,W26)</f>
        <v>0</v>
      </c>
      <c r="BE26" s="371">
        <f>SUM(AN26,X26)</f>
        <v>0</v>
      </c>
      <c r="BF26" s="371">
        <f>SUM(AO26,Y26)</f>
        <v>0</v>
      </c>
      <c r="BG26" s="371">
        <f>SUM(AP26,Z26)</f>
        <v>0</v>
      </c>
      <c r="BH26" s="371">
        <f>SUM(AQ26,AA26)</f>
        <v>0</v>
      </c>
      <c r="BI26" s="371">
        <f>SUM(AR26,AB26)</f>
        <v>0</v>
      </c>
      <c r="BJ26" s="371">
        <f>SUM(AS26,AC26)</f>
        <v>0</v>
      </c>
      <c r="BK26" s="371">
        <f>SUM(AT26,AD26)</f>
        <v>0</v>
      </c>
      <c r="BL26" s="371">
        <f>SUM(AU26,AE26)</f>
        <v>0</v>
      </c>
      <c r="BM26" s="371">
        <f>SUM(AV26,AF26)</f>
        <v>3500</v>
      </c>
      <c r="BN26" s="371">
        <f>SUM(AW26,AG26)</f>
        <v>542</v>
      </c>
      <c r="BO26" s="371">
        <f>SUM(AX26,AH26)</f>
        <v>0</v>
      </c>
      <c r="BP26" s="371">
        <f>SUM(AY26,AI26)</f>
        <v>0</v>
      </c>
      <c r="BQ26" s="371">
        <f>SUM(AZ26,AJ26)</f>
        <v>0</v>
      </c>
      <c r="BR26" s="371">
        <f>SUM(BD26:BQ26)</f>
        <v>4042</v>
      </c>
    </row>
    <row r="27" spans="1:70" ht="18.75" customHeight="1">
      <c r="A27" s="386" t="s">
        <v>412</v>
      </c>
      <c r="B27" s="467"/>
      <c r="C27" s="414"/>
      <c r="D27" s="465">
        <v>20945</v>
      </c>
      <c r="E27" s="465">
        <v>23034.400000000001</v>
      </c>
      <c r="F27" s="383">
        <v>8433</v>
      </c>
      <c r="G27" s="383"/>
      <c r="H27" s="383"/>
      <c r="I27" s="383">
        <v>219.5</v>
      </c>
      <c r="J27" s="383">
        <v>13398.7</v>
      </c>
      <c r="K27" s="383">
        <v>163.69999999999999</v>
      </c>
      <c r="L27" s="383"/>
      <c r="M27" s="383"/>
      <c r="N27" s="383"/>
      <c r="O27" s="383"/>
      <c r="P27" s="383"/>
      <c r="Q27" s="383">
        <v>623.9</v>
      </c>
      <c r="R27" s="383"/>
      <c r="S27" s="383">
        <v>195.6</v>
      </c>
      <c r="T27" s="462"/>
      <c r="U27" s="462"/>
      <c r="V27" s="462"/>
      <c r="W27" s="462"/>
      <c r="X27" s="462"/>
      <c r="Y27" s="462"/>
      <c r="Z27" s="462"/>
      <c r="AA27" s="462"/>
      <c r="AB27" s="462"/>
      <c r="AC27" s="462"/>
      <c r="AD27" s="462"/>
      <c r="AK27" s="371">
        <f>SUM(W27:AJ27)</f>
        <v>0</v>
      </c>
      <c r="AL27" s="371">
        <v>2440</v>
      </c>
      <c r="BA27" s="371">
        <f>SUM(AM27:AZ27)</f>
        <v>0</v>
      </c>
      <c r="BB27" s="371">
        <f>SUM(U27,AL27)</f>
        <v>2440</v>
      </c>
      <c r="BD27" s="371">
        <f>SUM(AM27,W27)</f>
        <v>0</v>
      </c>
      <c r="BE27" s="371">
        <f>SUM(AN27,X27)</f>
        <v>0</v>
      </c>
      <c r="BF27" s="371">
        <f>SUM(AO27,Y27)</f>
        <v>0</v>
      </c>
      <c r="BG27" s="371">
        <f>SUM(AP27,Z27)</f>
        <v>0</v>
      </c>
      <c r="BH27" s="371">
        <f>SUM(AQ27,AA27)</f>
        <v>0</v>
      </c>
      <c r="BI27" s="371">
        <f>SUM(AR27,AB27)</f>
        <v>0</v>
      </c>
      <c r="BJ27" s="371">
        <f>SUM(AS27,AC27)</f>
        <v>0</v>
      </c>
      <c r="BK27" s="371">
        <f>SUM(AT27,AD27)</f>
        <v>0</v>
      </c>
      <c r="BL27" s="371">
        <f>SUM(AU27,AE27)</f>
        <v>0</v>
      </c>
      <c r="BM27" s="371">
        <f>SUM(AV27,AF27)</f>
        <v>0</v>
      </c>
      <c r="BN27" s="371">
        <f>SUM(AW27,AG27)</f>
        <v>0</v>
      </c>
      <c r="BO27" s="371">
        <f>SUM(AX27,AH27)</f>
        <v>0</v>
      </c>
      <c r="BP27" s="371">
        <f>SUM(AY27,AI27)</f>
        <v>0</v>
      </c>
      <c r="BQ27" s="371">
        <f>SUM(AZ27,AJ27)</f>
        <v>0</v>
      </c>
      <c r="BR27" s="371">
        <f>SUM(BD27:BQ27)</f>
        <v>0</v>
      </c>
    </row>
    <row r="28" spans="1:70" ht="18.75" customHeight="1">
      <c r="A28" s="386" t="s">
        <v>15</v>
      </c>
      <c r="B28" s="467">
        <v>2855.9</v>
      </c>
      <c r="C28" s="414">
        <v>4472.8</v>
      </c>
      <c r="D28" s="465">
        <v>4340.8</v>
      </c>
      <c r="E28" s="465">
        <v>13870.7</v>
      </c>
      <c r="F28" s="383">
        <v>6448.8</v>
      </c>
      <c r="G28" s="383">
        <v>4452.8999999999996</v>
      </c>
      <c r="H28" s="383"/>
      <c r="I28" s="383"/>
      <c r="J28" s="383"/>
      <c r="K28" s="383">
        <v>722</v>
      </c>
      <c r="L28" s="383">
        <v>137</v>
      </c>
      <c r="M28" s="383">
        <v>2110</v>
      </c>
      <c r="N28" s="383"/>
      <c r="O28" s="383"/>
      <c r="P28" s="383"/>
      <c r="Q28" s="383"/>
      <c r="R28" s="383"/>
      <c r="S28" s="383"/>
      <c r="T28" s="462"/>
      <c r="U28" s="462"/>
      <c r="V28" s="462"/>
      <c r="W28" s="462"/>
      <c r="X28" s="462">
        <v>1107.9000000000001</v>
      </c>
      <c r="Y28" s="462"/>
      <c r="Z28" s="462"/>
      <c r="AA28" s="462"/>
      <c r="AB28" s="462"/>
      <c r="AC28" s="462"/>
      <c r="AD28" s="462"/>
      <c r="AK28" s="371">
        <f>SUM(W28:AJ28)</f>
        <v>1107.9000000000001</v>
      </c>
      <c r="BA28" s="371">
        <f>SUM(AM28:AZ28)</f>
        <v>0</v>
      </c>
      <c r="BB28" s="371">
        <f>SUM(U28,AL28)</f>
        <v>0</v>
      </c>
      <c r="BD28" s="371">
        <f>SUM(AM28,W28)</f>
        <v>0</v>
      </c>
      <c r="BE28" s="371">
        <f>SUM(AN28,X28)</f>
        <v>1107.9000000000001</v>
      </c>
      <c r="BF28" s="371">
        <f>SUM(AO28,Y28)</f>
        <v>0</v>
      </c>
      <c r="BG28" s="371">
        <f>SUM(AP28,Z28)</f>
        <v>0</v>
      </c>
      <c r="BH28" s="371">
        <f>SUM(AQ28,AA28)</f>
        <v>0</v>
      </c>
      <c r="BI28" s="371">
        <f>SUM(AR28,AB28)</f>
        <v>0</v>
      </c>
      <c r="BJ28" s="371">
        <f>SUM(AS28,AC28)</f>
        <v>0</v>
      </c>
      <c r="BK28" s="371">
        <f>SUM(AT28,AD28)</f>
        <v>0</v>
      </c>
      <c r="BL28" s="371">
        <f>SUM(AU28,AE28)</f>
        <v>0</v>
      </c>
      <c r="BM28" s="371">
        <f>SUM(AV28,AF28)</f>
        <v>0</v>
      </c>
      <c r="BN28" s="371">
        <f>SUM(AW28,AG28)</f>
        <v>0</v>
      </c>
      <c r="BO28" s="371">
        <f>SUM(AX28,AH28)</f>
        <v>0</v>
      </c>
      <c r="BP28" s="371">
        <f>SUM(AY28,AI28)</f>
        <v>0</v>
      </c>
      <c r="BQ28" s="371">
        <f>SUM(AZ28,AJ28)</f>
        <v>0</v>
      </c>
      <c r="BR28" s="371">
        <f>SUM(BD28:BQ28)</f>
        <v>1107.9000000000001</v>
      </c>
    </row>
    <row r="29" spans="1:70" ht="18.75" customHeight="1">
      <c r="A29" s="386" t="s">
        <v>183</v>
      </c>
      <c r="B29" s="467">
        <v>16330.6</v>
      </c>
      <c r="C29" s="414">
        <v>18966.400000000001</v>
      </c>
      <c r="D29" s="465">
        <v>4421.8</v>
      </c>
      <c r="E29" s="465">
        <v>3770.9</v>
      </c>
      <c r="F29" s="383">
        <v>1798.9</v>
      </c>
      <c r="G29" s="383"/>
      <c r="H29" s="383"/>
      <c r="I29" s="383"/>
      <c r="J29" s="383">
        <v>1920</v>
      </c>
      <c r="K29" s="383"/>
      <c r="L29" s="383">
        <v>16</v>
      </c>
      <c r="M29" s="383"/>
      <c r="N29" s="383"/>
      <c r="O29" s="383"/>
      <c r="P29" s="383"/>
      <c r="Q29" s="383">
        <v>36</v>
      </c>
      <c r="R29" s="383"/>
      <c r="S29" s="383"/>
      <c r="T29" s="462"/>
      <c r="U29" s="462">
        <v>311.7</v>
      </c>
      <c r="V29" s="462"/>
      <c r="W29" s="462"/>
      <c r="X29" s="462">
        <v>1623.3</v>
      </c>
      <c r="Y29" s="462"/>
      <c r="Z29" s="462"/>
      <c r="AA29" s="462"/>
      <c r="AB29" s="462"/>
      <c r="AC29" s="462"/>
      <c r="AD29" s="462"/>
      <c r="AJ29" s="371">
        <v>942.8</v>
      </c>
      <c r="AK29" s="371">
        <f>SUM(W29:AJ29)</f>
        <v>2566.1</v>
      </c>
      <c r="AL29" s="371">
        <v>363.9</v>
      </c>
      <c r="AN29" s="371">
        <v>763.2</v>
      </c>
      <c r="AO29" s="371">
        <v>3.6</v>
      </c>
      <c r="AV29" s="371">
        <v>853.2</v>
      </c>
      <c r="AY29" s="371">
        <v>2637.3</v>
      </c>
      <c r="BA29" s="371">
        <f>SUM(AM29:AZ29)</f>
        <v>4257.3</v>
      </c>
      <c r="BB29" s="371">
        <f>SUM(U29,AL29)</f>
        <v>675.59999999999991</v>
      </c>
      <c r="BD29" s="371">
        <f>SUM(AM29,W29)</f>
        <v>0</v>
      </c>
      <c r="BE29" s="371">
        <f>SUM(AN29,X29)</f>
        <v>2386.5</v>
      </c>
      <c r="BF29" s="371">
        <f>SUM(AO29,Y29)</f>
        <v>3.6</v>
      </c>
      <c r="BG29" s="371">
        <f>SUM(AP29,Z29)</f>
        <v>0</v>
      </c>
      <c r="BH29" s="371">
        <f>SUM(AQ29,AA29)</f>
        <v>0</v>
      </c>
      <c r="BI29" s="371">
        <f>SUM(AR29,AB29)</f>
        <v>0</v>
      </c>
      <c r="BJ29" s="371">
        <f>SUM(AS29,AC29)</f>
        <v>0</v>
      </c>
      <c r="BK29" s="371">
        <f>SUM(AT29,AD29)</f>
        <v>0</v>
      </c>
      <c r="BL29" s="371">
        <f>SUM(AU29,AE29)</f>
        <v>0</v>
      </c>
      <c r="BM29" s="371">
        <f>SUM(AV29,AF29)</f>
        <v>853.2</v>
      </c>
      <c r="BN29" s="371">
        <f>SUM(AW29,AG29)</f>
        <v>0</v>
      </c>
      <c r="BO29" s="371">
        <f>SUM(AX29,AH29)</f>
        <v>0</v>
      </c>
      <c r="BP29" s="371">
        <f>SUM(AY29,AI29)</f>
        <v>2637.3</v>
      </c>
      <c r="BQ29" s="371">
        <f>SUM(AZ29,AJ29)</f>
        <v>942.8</v>
      </c>
      <c r="BR29" s="371">
        <f>SUM(BD29:BQ29)</f>
        <v>6823.4000000000005</v>
      </c>
    </row>
    <row r="30" spans="1:70" ht="18.75" customHeight="1">
      <c r="A30" s="386" t="s">
        <v>16</v>
      </c>
      <c r="B30" s="467"/>
      <c r="C30" s="414"/>
      <c r="D30" s="465"/>
      <c r="E30" s="465"/>
      <c r="F30" s="383"/>
      <c r="G30" s="383"/>
      <c r="H30" s="383"/>
      <c r="I30" s="383"/>
      <c r="J30" s="383"/>
      <c r="K30" s="383"/>
      <c r="L30" s="383"/>
      <c r="M30" s="383"/>
      <c r="N30" s="383"/>
      <c r="O30" s="383"/>
      <c r="P30" s="383"/>
      <c r="Q30" s="383"/>
      <c r="R30" s="383"/>
      <c r="S30" s="383"/>
      <c r="T30" s="462"/>
      <c r="U30" s="462"/>
      <c r="V30" s="462"/>
      <c r="W30" s="462"/>
      <c r="X30" s="462"/>
      <c r="Y30" s="462"/>
      <c r="Z30" s="462"/>
      <c r="AA30" s="462"/>
      <c r="AB30" s="462"/>
      <c r="AC30" s="462"/>
      <c r="AD30" s="462"/>
      <c r="AK30" s="371">
        <f>SUM(W30:AJ30)</f>
        <v>0</v>
      </c>
      <c r="AL30" s="371">
        <v>201</v>
      </c>
      <c r="AV30" s="371">
        <v>2214.9</v>
      </c>
      <c r="AY30" s="371">
        <v>337</v>
      </c>
      <c r="BA30" s="371">
        <f>SUM(AM30:AZ30)</f>
        <v>2551.9</v>
      </c>
      <c r="BB30" s="371">
        <f>SUM(U30,AL30)</f>
        <v>201</v>
      </c>
      <c r="BD30" s="371">
        <f>SUM(AM30,W30)</f>
        <v>0</v>
      </c>
      <c r="BE30" s="371">
        <f>SUM(AN30,X30)</f>
        <v>0</v>
      </c>
      <c r="BF30" s="371">
        <f>SUM(AO30,Y30)</f>
        <v>0</v>
      </c>
      <c r="BG30" s="371">
        <f>SUM(AP30,Z30)</f>
        <v>0</v>
      </c>
      <c r="BH30" s="371">
        <f>SUM(AQ30,AA30)</f>
        <v>0</v>
      </c>
      <c r="BI30" s="371">
        <f>SUM(AR30,AB30)</f>
        <v>0</v>
      </c>
      <c r="BJ30" s="371">
        <f>SUM(AS30,AC30)</f>
        <v>0</v>
      </c>
      <c r="BK30" s="371">
        <f>SUM(AT30,AD30)</f>
        <v>0</v>
      </c>
      <c r="BL30" s="371">
        <f>SUM(AU30,AE30)</f>
        <v>0</v>
      </c>
      <c r="BM30" s="371">
        <f>SUM(AV30,AF30)</f>
        <v>2214.9</v>
      </c>
      <c r="BN30" s="371">
        <f>SUM(AW30,AG30)</f>
        <v>0</v>
      </c>
      <c r="BO30" s="371">
        <f>SUM(AX30,AH30)</f>
        <v>0</v>
      </c>
      <c r="BP30" s="371">
        <f>SUM(AY30,AI30)</f>
        <v>337</v>
      </c>
      <c r="BQ30" s="371">
        <f>SUM(AZ30,AJ30)</f>
        <v>0</v>
      </c>
      <c r="BR30" s="371">
        <f>SUM(BD30:BQ30)</f>
        <v>2551.9</v>
      </c>
    </row>
    <row r="31" spans="1:70" ht="13.5" customHeight="1">
      <c r="A31" s="386" t="s">
        <v>17</v>
      </c>
      <c r="B31" s="414">
        <v>16507.900000000001</v>
      </c>
      <c r="C31" s="414">
        <v>20222.5</v>
      </c>
      <c r="D31" s="465">
        <v>106659.3</v>
      </c>
      <c r="E31" s="465">
        <v>184082.1</v>
      </c>
      <c r="F31" s="383">
        <v>29529.5</v>
      </c>
      <c r="G31" s="383">
        <v>77893.600000000006</v>
      </c>
      <c r="H31" s="383"/>
      <c r="I31" s="383">
        <v>590.6</v>
      </c>
      <c r="J31" s="383">
        <v>16154.1</v>
      </c>
      <c r="K31" s="383">
        <v>17915.099999999999</v>
      </c>
      <c r="L31" s="383"/>
      <c r="M31" s="383">
        <v>72.8</v>
      </c>
      <c r="N31" s="383">
        <v>5439.4</v>
      </c>
      <c r="O31" s="383">
        <v>658</v>
      </c>
      <c r="P31" s="383"/>
      <c r="Q31" s="383">
        <v>6326.2</v>
      </c>
      <c r="R31" s="383"/>
      <c r="S31" s="383">
        <f>6646.4+5725.4+475.3+14782.8+694.8</f>
        <v>28324.699999999997</v>
      </c>
      <c r="T31" s="462">
        <v>1178.0999999999999</v>
      </c>
      <c r="U31" s="462"/>
      <c r="V31" s="462"/>
      <c r="W31" s="462"/>
      <c r="X31" s="462"/>
      <c r="Y31" s="462"/>
      <c r="Z31" s="462"/>
      <c r="AA31" s="462"/>
      <c r="AB31" s="462"/>
      <c r="AC31" s="462"/>
      <c r="AD31" s="462"/>
      <c r="AK31" s="371">
        <f>SUM(W31:AJ31)</f>
        <v>0</v>
      </c>
      <c r="AL31" s="371">
        <v>455</v>
      </c>
      <c r="AM31" s="371">
        <v>1296.4000000000001</v>
      </c>
      <c r="AN31" s="371">
        <v>3974.4</v>
      </c>
      <c r="AQ31" s="371">
        <v>7548.6</v>
      </c>
      <c r="AU31" s="371">
        <v>2332.1999999999998</v>
      </c>
      <c r="AV31" s="371">
        <v>1075.3</v>
      </c>
      <c r="BA31" s="371">
        <f>SUM(AM31:AZ31)</f>
        <v>16226.900000000001</v>
      </c>
      <c r="BB31" s="371">
        <f>SUM(U31,AL31)</f>
        <v>455</v>
      </c>
      <c r="BD31" s="371">
        <f>SUM(AM31,W31)</f>
        <v>1296.4000000000001</v>
      </c>
      <c r="BE31" s="371">
        <f>SUM(AN31,X31)</f>
        <v>3974.4</v>
      </c>
      <c r="BF31" s="371">
        <f>SUM(AO31,Y31)</f>
        <v>0</v>
      </c>
      <c r="BG31" s="371">
        <f>SUM(AP31,Z31)</f>
        <v>0</v>
      </c>
      <c r="BH31" s="371">
        <f>SUM(AQ31,AA31)</f>
        <v>7548.6</v>
      </c>
      <c r="BI31" s="371">
        <f>SUM(AR31,AB31)</f>
        <v>0</v>
      </c>
      <c r="BJ31" s="371">
        <f>SUM(AS31,AC31)</f>
        <v>0</v>
      </c>
      <c r="BK31" s="371">
        <f>SUM(AT31,AD31)</f>
        <v>0</v>
      </c>
      <c r="BL31" s="371">
        <f>SUM(AU31,AE31)</f>
        <v>2332.1999999999998</v>
      </c>
      <c r="BM31" s="371">
        <f>SUM(AV31,AF31)</f>
        <v>1075.3</v>
      </c>
      <c r="BN31" s="371">
        <f>SUM(AW31,AG31)</f>
        <v>0</v>
      </c>
      <c r="BO31" s="371">
        <f>SUM(AX31,AH31)</f>
        <v>0</v>
      </c>
      <c r="BP31" s="371">
        <f>SUM(AY31,AI31)</f>
        <v>0</v>
      </c>
      <c r="BQ31" s="371">
        <f>SUM(AZ31,AJ31)</f>
        <v>0</v>
      </c>
      <c r="BR31" s="371">
        <f>SUM(BD31:BQ31)</f>
        <v>16226.900000000001</v>
      </c>
    </row>
    <row r="32" spans="1:70" ht="42.75" customHeight="1">
      <c r="A32" s="381" t="s">
        <v>411</v>
      </c>
      <c r="B32" s="466">
        <v>14211.6</v>
      </c>
      <c r="C32" s="414">
        <v>11295.2</v>
      </c>
      <c r="D32" s="465">
        <v>119212.4</v>
      </c>
      <c r="E32" s="465">
        <v>57901.8</v>
      </c>
      <c r="F32" s="383">
        <v>12347.9</v>
      </c>
      <c r="G32" s="383">
        <v>8372.5</v>
      </c>
      <c r="H32" s="383"/>
      <c r="I32" s="383"/>
      <c r="J32" s="383">
        <v>15064.6</v>
      </c>
      <c r="K32" s="383">
        <v>625.1</v>
      </c>
      <c r="L32" s="383">
        <v>652.5</v>
      </c>
      <c r="M32" s="383"/>
      <c r="N32" s="383">
        <v>1822.3</v>
      </c>
      <c r="O32" s="383">
        <v>2001.1</v>
      </c>
      <c r="P32" s="383"/>
      <c r="Q32" s="383"/>
      <c r="R32" s="383"/>
      <c r="S32" s="383">
        <f>16915.4+12+76.4+12</f>
        <v>17015.800000000003</v>
      </c>
      <c r="T32" s="464"/>
      <c r="U32" s="462"/>
      <c r="V32" s="462"/>
      <c r="W32" s="462"/>
      <c r="X32" s="462"/>
      <c r="Y32" s="462"/>
      <c r="Z32" s="462"/>
      <c r="AA32" s="462"/>
      <c r="AB32" s="462"/>
      <c r="AC32" s="462"/>
      <c r="AD32" s="462"/>
      <c r="AK32" s="371">
        <f>SUM(W32:AJ32)</f>
        <v>0</v>
      </c>
      <c r="BA32" s="371">
        <f>SUM(AM32:AZ32)</f>
        <v>0</v>
      </c>
      <c r="BB32" s="371">
        <f>SUM(U32,AL32)</f>
        <v>0</v>
      </c>
      <c r="BD32" s="371">
        <f>SUM(AM32,W32)</f>
        <v>0</v>
      </c>
      <c r="BE32" s="371">
        <f>SUM(AN32,X32)</f>
        <v>0</v>
      </c>
      <c r="BF32" s="371">
        <f>SUM(AO32,Y32)</f>
        <v>0</v>
      </c>
      <c r="BG32" s="371">
        <f>SUM(AP32,Z32)</f>
        <v>0</v>
      </c>
      <c r="BH32" s="371">
        <f>SUM(AQ32,AA32)</f>
        <v>0</v>
      </c>
      <c r="BI32" s="371">
        <f>SUM(AR32,AB32)</f>
        <v>0</v>
      </c>
      <c r="BJ32" s="371">
        <f>SUM(AS32,AC32)</f>
        <v>0</v>
      </c>
      <c r="BK32" s="371">
        <f>SUM(AT32,AD32)</f>
        <v>0</v>
      </c>
      <c r="BL32" s="371">
        <f>SUM(AU32,AE32)</f>
        <v>0</v>
      </c>
      <c r="BM32" s="371">
        <f>SUM(AV32,AF32)</f>
        <v>0</v>
      </c>
      <c r="BN32" s="371">
        <f>SUM(AW32,AG32)</f>
        <v>0</v>
      </c>
      <c r="BO32" s="371">
        <f>SUM(AX32,AH32)</f>
        <v>0</v>
      </c>
      <c r="BP32" s="371">
        <f>SUM(AY32,AI32)</f>
        <v>0</v>
      </c>
      <c r="BQ32" s="371">
        <f>SUM(AZ32,AJ32)</f>
        <v>0</v>
      </c>
      <c r="BR32" s="371">
        <f>SUM(BD32:BQ32)</f>
        <v>0</v>
      </c>
    </row>
    <row r="33" spans="1:70" ht="15.75" customHeight="1" thickBot="1">
      <c r="A33" s="463" t="s">
        <v>18</v>
      </c>
      <c r="B33" s="376">
        <f>SUM(B8:B32)</f>
        <v>159773.5</v>
      </c>
      <c r="C33" s="376">
        <f>SUM(C8:C32)</f>
        <v>185853.40000000002</v>
      </c>
      <c r="D33" s="376">
        <f>SUM(D8:D32)</f>
        <v>480912.69999999995</v>
      </c>
      <c r="E33" s="376">
        <f>SUM(E8:E32)</f>
        <v>585384.60000000009</v>
      </c>
      <c r="F33" s="376">
        <f>SUM(F8:F32)</f>
        <v>135578.9</v>
      </c>
      <c r="G33" s="376">
        <f>SUM(G8:G32)</f>
        <v>168020.8</v>
      </c>
      <c r="H33" s="376">
        <f>SUM(H8:H32)</f>
        <v>0</v>
      </c>
      <c r="I33" s="376">
        <f>SUM(I8:I32)</f>
        <v>6551.2000000000007</v>
      </c>
      <c r="J33" s="376">
        <f>SUM(J8:J32)</f>
        <v>90793.500000000015</v>
      </c>
      <c r="K33" s="376">
        <f>SUM(K8:K32)</f>
        <v>57040.2</v>
      </c>
      <c r="L33" s="376">
        <f>SUM(L8:L32)</f>
        <v>805.5</v>
      </c>
      <c r="M33" s="376">
        <f>SUM(M8:M32)</f>
        <v>6178.7</v>
      </c>
      <c r="N33" s="376">
        <f>SUM(N8:N32)</f>
        <v>7368.2</v>
      </c>
      <c r="O33" s="376">
        <f>SUM(O8:O32)</f>
        <v>7709.4</v>
      </c>
      <c r="P33" s="376">
        <f>SUM(P8:P32)</f>
        <v>39758.200000000004</v>
      </c>
      <c r="Q33" s="376">
        <f>SUM(Q8:Q32)</f>
        <v>8712.9</v>
      </c>
      <c r="R33" s="376">
        <f>SUM(R8:R32)</f>
        <v>0</v>
      </c>
      <c r="S33" s="376">
        <f>SUM(S8:S32)</f>
        <v>55259.100000000006</v>
      </c>
      <c r="T33" s="376">
        <f>SUM(T8:T32)</f>
        <v>1608</v>
      </c>
      <c r="U33" s="462">
        <f>SUM(U8:U32)</f>
        <v>7735.0999999999995</v>
      </c>
      <c r="V33" s="462">
        <f>SUM(V8:V32)</f>
        <v>0</v>
      </c>
      <c r="W33" s="462">
        <f>SUM(W8:W32)</f>
        <v>541.1</v>
      </c>
      <c r="X33" s="462">
        <f>SUM(X8:X32)</f>
        <v>6178.5999999999995</v>
      </c>
      <c r="Y33" s="462">
        <f>SUM(Y8:Y32)</f>
        <v>259.10000000000002</v>
      </c>
      <c r="Z33" s="462">
        <f>SUM(Z8:Z32)</f>
        <v>0</v>
      </c>
      <c r="AA33" s="462">
        <f>SUM(AA8:AA32)</f>
        <v>0</v>
      </c>
      <c r="AB33" s="462">
        <f>SUM(AB8:AB32)</f>
        <v>1054.5999999999999</v>
      </c>
      <c r="AC33" s="462">
        <f>SUM(AC8:AC32)</f>
        <v>1006</v>
      </c>
      <c r="AD33" s="462">
        <f>SUM(AD8:AD32)</f>
        <v>586.1</v>
      </c>
      <c r="AE33" s="462">
        <f>SUM(AE8:AE32)</f>
        <v>0</v>
      </c>
      <c r="AF33" s="462">
        <f>SUM(AF8:AF32)</f>
        <v>35</v>
      </c>
      <c r="AG33" s="462">
        <f>SUM(AG8:AG32)</f>
        <v>0</v>
      </c>
      <c r="AH33" s="462">
        <f>SUM(AH8:AH32)</f>
        <v>2038.5</v>
      </c>
      <c r="AI33" s="462">
        <f>SUM(AI8:AI32)</f>
        <v>0</v>
      </c>
      <c r="AJ33" s="462">
        <f>SUM(AJ8:AJ32)</f>
        <v>8122.4000000000005</v>
      </c>
      <c r="AK33" s="371">
        <f>SUM(W33:AJ33)</f>
        <v>19821.400000000001</v>
      </c>
      <c r="AL33" s="461">
        <f>SUM(AL8:AL32)</f>
        <v>12155.8</v>
      </c>
      <c r="AM33" s="460">
        <f>SUM(AM8:AM32)</f>
        <v>2666.4</v>
      </c>
      <c r="AN33" s="460">
        <f>SUM(AN8:AN32)</f>
        <v>6550</v>
      </c>
      <c r="AO33" s="460">
        <f>SUM(AO8:AO32)</f>
        <v>1185.7999999999997</v>
      </c>
      <c r="AP33" s="460">
        <f>SUM(AP8:AP32)</f>
        <v>3500</v>
      </c>
      <c r="AQ33" s="460">
        <f>SUM(AQ8:AQ32)</f>
        <v>21826.2</v>
      </c>
      <c r="AR33" s="460">
        <f>SUM(AR8:AR32)</f>
        <v>2116.1999999999998</v>
      </c>
      <c r="AS33" s="460">
        <f>SUM(AS8:AS32)</f>
        <v>210</v>
      </c>
      <c r="AT33" s="460">
        <f>SUM(AT8:AT32)</f>
        <v>23.4</v>
      </c>
      <c r="AU33" s="460">
        <f>SUM(AU8:AU32)</f>
        <v>2332.1999999999998</v>
      </c>
      <c r="AV33" s="460">
        <f>SUM(AV8:AV32)</f>
        <v>19354.5</v>
      </c>
      <c r="AW33" s="460">
        <f>SUM(AW8:AW32)</f>
        <v>1470.2</v>
      </c>
      <c r="AX33" s="460">
        <f>SUM(AX8:AX32)</f>
        <v>100</v>
      </c>
      <c r="AY33" s="460">
        <f>SUM(AY8:AY32)</f>
        <v>7088.6</v>
      </c>
      <c r="AZ33" s="460">
        <f>SUM(AZ8:AZ32)</f>
        <v>0</v>
      </c>
      <c r="BA33" s="460">
        <f>SUM(BA8:BA32)</f>
        <v>68423.5</v>
      </c>
      <c r="BB33" s="460">
        <f>SUM(BB8:BB32)</f>
        <v>19890.899999999998</v>
      </c>
      <c r="BD33" s="371">
        <f>SUM(BD8:BD32)</f>
        <v>3207.5</v>
      </c>
      <c r="BE33" s="371">
        <f>SUM(BE8:BE32)</f>
        <v>12728.6</v>
      </c>
      <c r="BF33" s="371">
        <f>SUM(BF8:BF32)</f>
        <v>1444.8999999999999</v>
      </c>
      <c r="BG33" s="371">
        <f>SUM(BG8:BG32)</f>
        <v>3500</v>
      </c>
      <c r="BH33" s="371">
        <f>SUM(BH8:BH32)</f>
        <v>21826.2</v>
      </c>
      <c r="BI33" s="371">
        <f>SUM(BI8:BI32)</f>
        <v>3170.8</v>
      </c>
      <c r="BJ33" s="371">
        <f>SUM(BJ8:BJ32)</f>
        <v>1216</v>
      </c>
      <c r="BK33" s="371">
        <f>SUM(BK8:BK32)</f>
        <v>609.5</v>
      </c>
      <c r="BL33" s="371">
        <f>SUM(BL8:BL32)</f>
        <v>2332.1999999999998</v>
      </c>
      <c r="BM33" s="371">
        <f>SUM(BM8:BM32)</f>
        <v>19389.5</v>
      </c>
      <c r="BN33" s="371">
        <f>SUM(BN8:BN32)</f>
        <v>1470.2</v>
      </c>
      <c r="BO33" s="371">
        <f>SUM(BO8:BO32)</f>
        <v>2138.5</v>
      </c>
      <c r="BP33" s="371">
        <f>SUM(BP8:BP32)</f>
        <v>7088.6</v>
      </c>
      <c r="BQ33" s="371">
        <f>SUM(BQ8:BQ32)</f>
        <v>8122.4000000000005</v>
      </c>
      <c r="BR33" s="371">
        <f>SUM(BR8:BR32)</f>
        <v>88244.9</v>
      </c>
    </row>
    <row r="34" spans="1:70">
      <c r="B34" s="372"/>
      <c r="C34" s="372"/>
      <c r="D34" s="372"/>
      <c r="E34" s="372"/>
      <c r="G34" s="372"/>
      <c r="H34" s="372"/>
      <c r="I34" s="372"/>
      <c r="J34" s="372"/>
      <c r="K34" s="372"/>
      <c r="L34" s="372"/>
      <c r="M34" s="372"/>
      <c r="N34" s="372"/>
      <c r="O34" s="372"/>
      <c r="P34" s="372"/>
      <c r="Q34" s="372"/>
      <c r="R34" s="372"/>
      <c r="S34" s="372"/>
    </row>
    <row r="35" spans="1:70">
      <c r="F35" s="372"/>
      <c r="G35" s="372"/>
      <c r="H35" s="372"/>
      <c r="I35" s="372"/>
      <c r="J35" s="372"/>
      <c r="K35" s="372"/>
      <c r="L35" s="372"/>
      <c r="M35" s="372"/>
      <c r="N35" s="372"/>
      <c r="O35" s="372"/>
      <c r="P35" s="372"/>
      <c r="Q35" s="372"/>
      <c r="R35" s="372"/>
      <c r="S35" s="372"/>
    </row>
    <row r="36" spans="1:70">
      <c r="B36" s="372"/>
      <c r="C36" s="372"/>
      <c r="D36" s="372"/>
      <c r="E36" s="372"/>
    </row>
    <row r="37" spans="1:70">
      <c r="B37" s="372"/>
      <c r="C37" s="372"/>
      <c r="D37" s="372"/>
      <c r="E37" s="372"/>
    </row>
  </sheetData>
  <mergeCells count="7">
    <mergeCell ref="A2:P2"/>
    <mergeCell ref="A4:A6"/>
    <mergeCell ref="F4:S4"/>
    <mergeCell ref="P5:S5"/>
    <mergeCell ref="J3:T3"/>
    <mergeCell ref="B4:C4"/>
    <mergeCell ref="D4:E4"/>
  </mergeCells>
  <printOptions horizontalCentered="1" verticalCentered="1"/>
  <pageMargins left="0.19685039370078741" right="0.19685039370078741" top="0.59055118110236227" bottom="0.27559055118110237" header="0.59055118110236227" footer="0.27559055118110237"/>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7"/>
  <sheetViews>
    <sheetView showWhiteSpace="0" view="pageLayout" workbookViewId="0">
      <selection activeCell="M37" sqref="M37"/>
    </sheetView>
  </sheetViews>
  <sheetFormatPr defaultRowHeight="12"/>
  <cols>
    <col min="1" max="1" width="7.28515625" style="396" customWidth="1"/>
    <col min="2" max="2" width="15.7109375" style="396" customWidth="1"/>
    <col min="3" max="3" width="18.140625" style="396" customWidth="1"/>
    <col min="4" max="4" width="15.7109375" style="396" customWidth="1"/>
    <col min="5" max="5" width="13.28515625" style="396" customWidth="1"/>
    <col min="6" max="6" width="13.140625" style="396" customWidth="1"/>
    <col min="7" max="7" width="14.7109375" style="396" customWidth="1"/>
    <col min="8" max="8" width="15.7109375" style="396" customWidth="1"/>
    <col min="9" max="9" width="13.7109375" style="396" customWidth="1"/>
    <col min="10" max="16384" width="9.140625" style="396"/>
  </cols>
  <sheetData>
    <row r="2" spans="1:11">
      <c r="D2" s="500" t="s">
        <v>475</v>
      </c>
      <c r="E2" s="500"/>
      <c r="F2" s="500"/>
    </row>
    <row r="4" spans="1:11">
      <c r="A4" s="499" t="s">
        <v>474</v>
      </c>
      <c r="B4" s="499"/>
      <c r="C4" s="499"/>
      <c r="D4" s="499"/>
      <c r="E4" s="499"/>
      <c r="F4" s="499"/>
      <c r="G4" s="499"/>
      <c r="H4" s="499"/>
      <c r="I4" s="499"/>
    </row>
    <row r="5" spans="1:11" ht="15" customHeight="1">
      <c r="A5" s="498" t="s">
        <v>473</v>
      </c>
      <c r="B5" s="498"/>
      <c r="C5" s="498"/>
      <c r="D5" s="498"/>
      <c r="E5" s="498"/>
      <c r="F5" s="498"/>
      <c r="G5" s="498"/>
      <c r="H5" s="498"/>
      <c r="I5" s="498"/>
    </row>
    <row r="6" spans="1:11" ht="17.25" customHeight="1">
      <c r="A6" s="498" t="s">
        <v>472</v>
      </c>
      <c r="B6" s="498"/>
      <c r="C6" s="498"/>
      <c r="D6" s="498"/>
      <c r="E6" s="498"/>
      <c r="F6" s="498"/>
      <c r="G6" s="498"/>
      <c r="H6" s="498"/>
      <c r="I6" s="498"/>
    </row>
    <row r="7" spans="1:11">
      <c r="A7" s="497"/>
      <c r="B7" s="497"/>
      <c r="C7" s="497"/>
      <c r="D7" s="497"/>
      <c r="E7" s="497"/>
      <c r="F7" s="497"/>
      <c r="G7" s="497"/>
      <c r="H7" s="497"/>
      <c r="I7" s="497"/>
    </row>
    <row r="8" spans="1:11" ht="13.5" customHeight="1">
      <c r="A8" s="392" t="s">
        <v>471</v>
      </c>
      <c r="B8" s="392"/>
      <c r="C8" s="392"/>
      <c r="D8" s="392" t="s">
        <v>470</v>
      </c>
      <c r="E8" s="392"/>
      <c r="F8" s="392"/>
      <c r="G8" s="392" t="s">
        <v>469</v>
      </c>
      <c r="H8" s="392"/>
      <c r="I8" s="392"/>
      <c r="K8" s="407"/>
    </row>
    <row r="9" spans="1:11" ht="13.5" customHeight="1">
      <c r="A9" s="392"/>
      <c r="B9" s="392"/>
      <c r="C9" s="392"/>
      <c r="D9" s="496">
        <v>2014</v>
      </c>
      <c r="E9" s="496">
        <v>2015</v>
      </c>
      <c r="F9" s="496" t="s">
        <v>468</v>
      </c>
      <c r="G9" s="496">
        <v>2014</v>
      </c>
      <c r="H9" s="496">
        <v>215</v>
      </c>
      <c r="I9" s="496" t="s">
        <v>468</v>
      </c>
    </row>
    <row r="10" spans="1:11" ht="15.95" hidden="1" customHeight="1">
      <c r="A10" s="495" t="s">
        <v>467</v>
      </c>
      <c r="B10" s="495"/>
      <c r="C10" s="495"/>
      <c r="D10" s="384"/>
      <c r="E10" s="384"/>
      <c r="F10" s="384"/>
      <c r="G10" s="384"/>
      <c r="H10" s="384"/>
      <c r="I10" s="384"/>
    </row>
    <row r="11" spans="1:11" ht="15.95" customHeight="1">
      <c r="A11" s="495" t="s">
        <v>466</v>
      </c>
      <c r="B11" s="495"/>
      <c r="C11" s="495"/>
      <c r="D11" s="384">
        <v>579000</v>
      </c>
      <c r="E11" s="384">
        <v>462000</v>
      </c>
      <c r="F11" s="384">
        <f>E11/D11*100</f>
        <v>79.792746113989637</v>
      </c>
      <c r="G11" s="384">
        <v>412593</v>
      </c>
      <c r="H11" s="384">
        <v>567000</v>
      </c>
      <c r="I11" s="384">
        <f>H11/G11*100</f>
        <v>137.42356268768498</v>
      </c>
    </row>
    <row r="12" spans="1:11" ht="15.95" customHeight="1">
      <c r="A12" s="490" t="s">
        <v>465</v>
      </c>
      <c r="B12" s="490"/>
      <c r="C12" s="490"/>
      <c r="D12" s="384">
        <v>1765225</v>
      </c>
      <c r="E12" s="384">
        <v>2912656</v>
      </c>
      <c r="F12" s="384">
        <f>E12/D12*100</f>
        <v>165.00196858757383</v>
      </c>
      <c r="G12" s="384">
        <v>1881062</v>
      </c>
      <c r="H12" s="384">
        <v>3126532.9</v>
      </c>
      <c r="I12" s="384">
        <f>H12/G12*100</f>
        <v>166.21104992817885</v>
      </c>
    </row>
    <row r="13" spans="1:11" ht="15.95" customHeight="1">
      <c r="A13" t="s">
        <v>464</v>
      </c>
      <c r="B13"/>
      <c r="C13"/>
      <c r="D13" s="384">
        <v>2228815.9</v>
      </c>
      <c r="E13" s="384">
        <v>3385783.6</v>
      </c>
      <c r="F13" s="384">
        <f>E13/D13*100</f>
        <v>151.90952289958091</v>
      </c>
      <c r="G13" s="384">
        <v>2221043.6</v>
      </c>
      <c r="H13" s="384">
        <v>3371119.4</v>
      </c>
      <c r="I13" s="384">
        <f>H13/G13*100</f>
        <v>151.78087454023864</v>
      </c>
    </row>
    <row r="14" spans="1:11" ht="15.95" customHeight="1">
      <c r="A14" s="491" t="s">
        <v>463</v>
      </c>
      <c r="B14" s="490"/>
      <c r="C14" s="490"/>
      <c r="D14" s="384">
        <v>5530</v>
      </c>
      <c r="E14" s="384">
        <v>3850</v>
      </c>
      <c r="F14" s="384">
        <f>E14/D14*100</f>
        <v>69.620253164556971</v>
      </c>
      <c r="G14" s="384">
        <v>4999</v>
      </c>
      <c r="H14" s="384">
        <v>3675</v>
      </c>
      <c r="I14" s="384">
        <f>H14/G14*100</f>
        <v>73.514702940588123</v>
      </c>
    </row>
    <row r="15" spans="1:11" ht="26.25" customHeight="1">
      <c r="A15" s="137" t="s">
        <v>462</v>
      </c>
      <c r="B15" s="494"/>
      <c r="C15" s="494"/>
      <c r="D15" s="384">
        <v>15267.5</v>
      </c>
      <c r="E15" s="384">
        <v>99844.6</v>
      </c>
      <c r="F15" s="384">
        <f>E15/D15*100</f>
        <v>653.96823317504516</v>
      </c>
      <c r="G15" s="384">
        <v>15267.5</v>
      </c>
      <c r="H15" s="384">
        <v>99844.6</v>
      </c>
      <c r="I15" s="384">
        <f>H15/G15*100</f>
        <v>653.96823317504516</v>
      </c>
    </row>
    <row r="16" spans="1:11" ht="27.75" customHeight="1">
      <c r="A16" s="493" t="s">
        <v>461</v>
      </c>
      <c r="B16" s="492"/>
      <c r="C16" s="492"/>
      <c r="D16" s="384">
        <v>13178.8</v>
      </c>
      <c r="E16" s="384">
        <v>11295</v>
      </c>
      <c r="F16" s="384">
        <f>E16/D16*100</f>
        <v>85.705830576380251</v>
      </c>
      <c r="G16" s="384">
        <v>11070.9</v>
      </c>
      <c r="H16" s="384">
        <v>11115</v>
      </c>
      <c r="I16" s="384">
        <f>H16/G16*100</f>
        <v>100.39834159824406</v>
      </c>
    </row>
    <row r="17" spans="1:10" ht="15.95" customHeight="1">
      <c r="A17" s="491" t="s">
        <v>460</v>
      </c>
      <c r="B17" s="490"/>
      <c r="C17" s="490"/>
      <c r="D17" s="384">
        <v>396689</v>
      </c>
      <c r="E17" s="384">
        <v>168185</v>
      </c>
      <c r="F17" s="384">
        <f>E17/D17*100</f>
        <v>42.397192763096534</v>
      </c>
      <c r="G17" s="384">
        <v>395955</v>
      </c>
      <c r="H17" s="384">
        <v>168185</v>
      </c>
      <c r="I17" s="384">
        <f>H17/G17*100</f>
        <v>42.475786389867537</v>
      </c>
      <c r="J17" s="384"/>
    </row>
    <row r="18" spans="1:10" ht="15.95" customHeight="1">
      <c r="A18" s="491" t="s">
        <v>459</v>
      </c>
      <c r="B18" s="490"/>
      <c r="C18" s="490"/>
      <c r="D18" s="384">
        <v>8134.4</v>
      </c>
      <c r="E18" s="384">
        <v>8557</v>
      </c>
      <c r="F18" s="384">
        <f>E18/D18*100</f>
        <v>105.19522029897719</v>
      </c>
      <c r="G18" s="384">
        <v>8134.4</v>
      </c>
      <c r="H18" s="384">
        <v>8557</v>
      </c>
      <c r="I18" s="384">
        <f>H18/G18*100</f>
        <v>105.19522029897719</v>
      </c>
      <c r="J18" s="384"/>
    </row>
    <row r="19" spans="1:10" ht="15.95" customHeight="1">
      <c r="A19" s="489" t="s">
        <v>458</v>
      </c>
      <c r="B19" s="488"/>
      <c r="C19" s="488"/>
      <c r="D19" s="384">
        <v>402366.5</v>
      </c>
      <c r="E19" s="384">
        <v>434950.1</v>
      </c>
      <c r="F19" s="384">
        <f>E19/D19*100</f>
        <v>108.09799026509413</v>
      </c>
      <c r="G19" s="384">
        <v>402366.5</v>
      </c>
      <c r="H19" s="384">
        <v>434950.1</v>
      </c>
      <c r="I19" s="384">
        <f>H19/G19*100</f>
        <v>108.09799026509413</v>
      </c>
      <c r="J19" s="384"/>
    </row>
    <row r="20" spans="1:10" ht="15.95" customHeight="1" thickBot="1">
      <c r="A20" s="487" t="s">
        <v>457</v>
      </c>
      <c r="B20" s="487"/>
      <c r="C20" s="487"/>
      <c r="D20" s="486">
        <f>SUM(D11:D19)</f>
        <v>5414207.1000000006</v>
      </c>
      <c r="E20" s="486">
        <f>SUM(E11:E19)</f>
        <v>7487121.2999999989</v>
      </c>
      <c r="F20" s="486">
        <f>E20/D20*100</f>
        <v>138.28657016093823</v>
      </c>
      <c r="G20" s="486">
        <f>SUM(G11:G19)</f>
        <v>5352491.9000000004</v>
      </c>
      <c r="H20" s="486">
        <f>SUM(H11:H19)</f>
        <v>7790978.9999999991</v>
      </c>
      <c r="I20" s="486">
        <f>H20/G20*100</f>
        <v>145.55797833155054</v>
      </c>
      <c r="J20" s="483"/>
    </row>
    <row r="21" spans="1:10" ht="15.95" customHeight="1">
      <c r="A21" s="485"/>
      <c r="B21" s="484"/>
      <c r="C21" s="484"/>
      <c r="D21" s="384"/>
      <c r="E21" s="384"/>
      <c r="F21" s="384"/>
      <c r="G21" s="384"/>
      <c r="H21" s="384"/>
      <c r="I21" s="384"/>
      <c r="J21" s="483"/>
    </row>
    <row r="22" spans="1:10" ht="12.75">
      <c r="A22"/>
      <c r="F22" s="407"/>
      <c r="I22" s="407"/>
    </row>
    <row r="23" spans="1:10" ht="12.75">
      <c r="A23"/>
    </row>
    <row r="24" spans="1:10">
      <c r="C24" s="396" t="s">
        <v>456</v>
      </c>
      <c r="D24" s="396" t="s">
        <v>455</v>
      </c>
      <c r="G24" s="396" t="s">
        <v>454</v>
      </c>
    </row>
    <row r="25" spans="1:10">
      <c r="B25" s="396">
        <v>2014</v>
      </c>
      <c r="C25" s="407">
        <v>5414.2</v>
      </c>
      <c r="D25" s="407">
        <v>5352.5</v>
      </c>
      <c r="H25" s="396" t="s">
        <v>453</v>
      </c>
    </row>
    <row r="26" spans="1:10">
      <c r="B26" s="396">
        <v>2015</v>
      </c>
      <c r="C26" s="407">
        <v>7487.1</v>
      </c>
      <c r="D26" s="407">
        <v>7791</v>
      </c>
      <c r="H26" s="396" t="s">
        <v>452</v>
      </c>
    </row>
    <row r="27" spans="1:10">
      <c r="E27" s="396" t="s">
        <v>451</v>
      </c>
    </row>
  </sheetData>
  <mergeCells count="18">
    <mergeCell ref="A16:C16"/>
    <mergeCell ref="A17:C17"/>
    <mergeCell ref="A18:C18"/>
    <mergeCell ref="A20:C20"/>
    <mergeCell ref="A19:C19"/>
    <mergeCell ref="A10:C10"/>
    <mergeCell ref="A11:C11"/>
    <mergeCell ref="A12:C12"/>
    <mergeCell ref="A14:C14"/>
    <mergeCell ref="A15:C15"/>
    <mergeCell ref="D2:F2"/>
    <mergeCell ref="A8:C9"/>
    <mergeCell ref="A4:I4"/>
    <mergeCell ref="A5:I5"/>
    <mergeCell ref="A6:I6"/>
    <mergeCell ref="A7:I7"/>
    <mergeCell ref="D8:F8"/>
    <mergeCell ref="G8:I8"/>
  </mergeCells>
  <pageMargins left="0.9055118110236221" right="0.43307086614173229" top="0.55118110236220474" bottom="0.23622047244094491" header="0" footer="0"/>
  <pageSetup paperSize="9"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L37"/>
  <sheetViews>
    <sheetView workbookViewId="0">
      <selection activeCell="O18" sqref="O18"/>
    </sheetView>
  </sheetViews>
  <sheetFormatPr defaultRowHeight="12.75"/>
  <cols>
    <col min="1" max="2" width="9.140625" style="128"/>
    <col min="3" max="3" width="12.85546875" style="128" customWidth="1"/>
    <col min="4" max="6" width="9.140625" style="128"/>
    <col min="7" max="7" width="12.5703125" style="128" customWidth="1"/>
    <col min="8" max="8" width="8.7109375" style="128" customWidth="1"/>
    <col min="9" max="9" width="17.140625" style="128" customWidth="1"/>
    <col min="10" max="10" width="9.140625" style="128"/>
    <col min="11" max="11" width="9.5703125" style="128" bestFit="1" customWidth="1"/>
    <col min="12" max="16384" width="9.140625" style="128"/>
  </cols>
  <sheetData>
    <row r="1" spans="2:12" ht="30" customHeight="1"/>
    <row r="2" spans="2:12" ht="30" customHeight="1"/>
    <row r="3" spans="2:12">
      <c r="B3" s="132" t="s">
        <v>176</v>
      </c>
      <c r="C3" s="132"/>
      <c r="D3" s="132"/>
      <c r="E3" s="132"/>
      <c r="F3" s="132"/>
      <c r="G3" s="132"/>
      <c r="H3" s="132"/>
      <c r="I3" s="132"/>
    </row>
    <row r="4" spans="2:12" ht="13.5" thickBot="1">
      <c r="B4" s="160"/>
      <c r="C4" s="160"/>
      <c r="D4" s="160"/>
      <c r="E4" s="160"/>
      <c r="F4" s="160"/>
      <c r="G4" s="160"/>
      <c r="H4" s="160"/>
      <c r="I4" s="160"/>
    </row>
    <row r="5" spans="2:12" ht="23.25" customHeight="1">
      <c r="B5" s="159"/>
      <c r="C5" s="159"/>
      <c r="D5" s="158" t="s">
        <v>175</v>
      </c>
      <c r="E5" s="158"/>
      <c r="F5" s="158"/>
      <c r="G5" s="158"/>
      <c r="H5" s="158"/>
      <c r="I5" s="157" t="s">
        <v>174</v>
      </c>
    </row>
    <row r="6" spans="2:12" ht="27" customHeight="1" thickBot="1">
      <c r="B6" s="156"/>
      <c r="C6" s="156"/>
      <c r="D6" s="154">
        <v>2012</v>
      </c>
      <c r="E6" s="154">
        <v>2013</v>
      </c>
      <c r="F6" s="154">
        <v>2014</v>
      </c>
      <c r="G6" s="154" t="s">
        <v>173</v>
      </c>
      <c r="H6" s="155">
        <v>2015</v>
      </c>
      <c r="I6" s="154" t="s">
        <v>172</v>
      </c>
      <c r="J6" s="132"/>
      <c r="K6" s="132"/>
    </row>
    <row r="7" spans="2:12" ht="16.5" customHeight="1">
      <c r="B7" s="144" t="s">
        <v>171</v>
      </c>
      <c r="C7" s="144"/>
      <c r="D7" s="143">
        <v>24.5</v>
      </c>
      <c r="E7" s="143">
        <v>84.6</v>
      </c>
      <c r="F7" s="130">
        <v>12.7</v>
      </c>
      <c r="G7" s="142">
        <f>(D7+E7+F7)/3</f>
        <v>40.6</v>
      </c>
      <c r="H7" s="130">
        <v>19.5</v>
      </c>
      <c r="I7" s="142">
        <f>F7-G7</f>
        <v>-27.900000000000002</v>
      </c>
      <c r="J7" s="132"/>
      <c r="K7" s="132"/>
    </row>
    <row r="8" spans="2:12" ht="16.5" customHeight="1">
      <c r="B8" s="144" t="s">
        <v>170</v>
      </c>
      <c r="C8" s="144" t="s">
        <v>164</v>
      </c>
      <c r="D8" s="153">
        <v>2E-3</v>
      </c>
      <c r="E8" s="153">
        <v>0.01</v>
      </c>
      <c r="F8" s="130">
        <v>0.01</v>
      </c>
      <c r="G8" s="142">
        <f>(D8+E8+F8)/3</f>
        <v>7.3333333333333332E-3</v>
      </c>
      <c r="H8" s="130">
        <v>0.03</v>
      </c>
      <c r="I8" s="142">
        <f>F8-G8</f>
        <v>2.666666666666667E-3</v>
      </c>
      <c r="J8" s="132"/>
      <c r="K8" s="132"/>
    </row>
    <row r="9" spans="2:12" ht="16.5" customHeight="1">
      <c r="B9" s="144" t="s">
        <v>170</v>
      </c>
      <c r="C9" s="144" t="s">
        <v>163</v>
      </c>
      <c r="D9" s="143">
        <v>1.4</v>
      </c>
      <c r="E9" s="143">
        <v>2.6</v>
      </c>
      <c r="F9" s="130">
        <v>0.8</v>
      </c>
      <c r="G9" s="142">
        <f>(D9+E9+F9)/3</f>
        <v>1.5999999999999999</v>
      </c>
      <c r="H9" s="130">
        <v>1.3</v>
      </c>
      <c r="I9" s="142">
        <f>F9-G9</f>
        <v>-0.79999999999999982</v>
      </c>
      <c r="J9" s="132"/>
      <c r="K9" s="132"/>
    </row>
    <row r="10" spans="2:12" ht="16.5" customHeight="1">
      <c r="B10" s="144" t="s">
        <v>169</v>
      </c>
      <c r="C10" s="144" t="s">
        <v>162</v>
      </c>
      <c r="D10" s="143">
        <v>2.5</v>
      </c>
      <c r="E10" s="143">
        <v>15.3</v>
      </c>
      <c r="F10" s="152">
        <v>2.5</v>
      </c>
      <c r="G10" s="142">
        <f>(D10+E10+F10)/3</f>
        <v>6.7666666666666666</v>
      </c>
      <c r="H10" s="130">
        <v>1.7</v>
      </c>
      <c r="I10" s="142">
        <f>F10-G10</f>
        <v>-4.2666666666666666</v>
      </c>
    </row>
    <row r="11" spans="2:12" ht="16.5" customHeight="1">
      <c r="B11" s="144" t="s">
        <v>168</v>
      </c>
      <c r="C11" s="144" t="s">
        <v>161</v>
      </c>
      <c r="D11" s="143">
        <v>9.5</v>
      </c>
      <c r="E11" s="143">
        <v>32.299999999999997</v>
      </c>
      <c r="F11" s="130">
        <v>5.5</v>
      </c>
      <c r="G11" s="142">
        <f>(D11+E11+F11)/3</f>
        <v>15.766666666666666</v>
      </c>
      <c r="H11" s="130">
        <v>7.1</v>
      </c>
      <c r="I11" s="142">
        <f>F11-G11</f>
        <v>-10.266666666666666</v>
      </c>
    </row>
    <row r="12" spans="2:12" ht="16.5" customHeight="1">
      <c r="B12" s="144" t="s">
        <v>168</v>
      </c>
      <c r="C12" s="144" t="s">
        <v>160</v>
      </c>
      <c r="D12" s="143">
        <v>11.1</v>
      </c>
      <c r="E12" s="143">
        <v>34.5</v>
      </c>
      <c r="F12" s="152">
        <v>4</v>
      </c>
      <c r="G12" s="142">
        <f>(D12+E12+F12)/3</f>
        <v>16.533333333333335</v>
      </c>
      <c r="H12" s="130">
        <v>9.3000000000000007</v>
      </c>
      <c r="I12" s="142">
        <f>F12-G12</f>
        <v>-12.533333333333335</v>
      </c>
    </row>
    <row r="13" spans="2:12">
      <c r="B13" s="144" t="s">
        <v>167</v>
      </c>
      <c r="C13" s="144"/>
      <c r="D13" s="149"/>
      <c r="E13" s="148"/>
      <c r="F13" s="130"/>
      <c r="G13" s="142"/>
      <c r="H13" s="130"/>
      <c r="I13" s="147"/>
      <c r="L13" s="132"/>
    </row>
    <row r="14" spans="2:12">
      <c r="B14" s="144"/>
      <c r="C14" s="144"/>
      <c r="D14" s="149"/>
      <c r="E14" s="148"/>
      <c r="F14" s="130"/>
      <c r="G14" s="142"/>
      <c r="H14" s="130"/>
      <c r="I14" s="147"/>
    </row>
    <row r="15" spans="2:12" ht="15" customHeight="1">
      <c r="B15" s="151" t="s">
        <v>166</v>
      </c>
      <c r="C15" s="151"/>
      <c r="D15" s="150">
        <v>1.3</v>
      </c>
      <c r="E15" s="150">
        <v>2.2000000000000002</v>
      </c>
      <c r="F15" s="130">
        <v>1.9</v>
      </c>
      <c r="G15" s="142">
        <f>(D15+E15+F15)/3</f>
        <v>1.8</v>
      </c>
      <c r="H15" s="130">
        <v>1.3</v>
      </c>
      <c r="I15" s="142">
        <f>F15-G15</f>
        <v>9.9999999999999867E-2</v>
      </c>
    </row>
    <row r="16" spans="2:12">
      <c r="B16" s="144"/>
      <c r="C16" s="144"/>
      <c r="D16" s="149"/>
      <c r="E16" s="148"/>
      <c r="F16" s="130"/>
      <c r="G16" s="142"/>
      <c r="H16" s="130"/>
      <c r="I16" s="147"/>
    </row>
    <row r="17" spans="2:9" ht="29.25" customHeight="1">
      <c r="B17" s="146" t="s">
        <v>165</v>
      </c>
      <c r="C17" s="146"/>
      <c r="D17" s="143">
        <v>0.7</v>
      </c>
      <c r="E17" s="143">
        <v>2.2999999999999998</v>
      </c>
      <c r="F17" s="130">
        <v>0.4</v>
      </c>
      <c r="G17" s="142">
        <f>(D17+E17+F17)/3</f>
        <v>1.1333333333333333</v>
      </c>
      <c r="H17" s="130">
        <v>0.5</v>
      </c>
      <c r="I17" s="142">
        <f>F17-G17</f>
        <v>-0.73333333333333328</v>
      </c>
    </row>
    <row r="18" spans="2:9" ht="15.75" customHeight="1">
      <c r="B18" s="144"/>
      <c r="C18" s="144" t="s">
        <v>164</v>
      </c>
      <c r="D18" s="143">
        <v>0.4</v>
      </c>
      <c r="E18" s="143">
        <v>0.6</v>
      </c>
      <c r="F18" s="130">
        <v>0.6</v>
      </c>
      <c r="G18" s="142">
        <f>(D18+E18+F18)/3</f>
        <v>0.53333333333333333</v>
      </c>
      <c r="H18" s="130">
        <v>0.2</v>
      </c>
      <c r="I18" s="145">
        <f>F18-G18</f>
        <v>6.6666666666666652E-2</v>
      </c>
    </row>
    <row r="19" spans="2:9" ht="15.75" customHeight="1">
      <c r="B19" s="144"/>
      <c r="C19" s="144" t="s">
        <v>163</v>
      </c>
      <c r="D19" s="143">
        <v>0.9</v>
      </c>
      <c r="E19" s="143">
        <v>1.6</v>
      </c>
      <c r="F19" s="130">
        <v>0.5</v>
      </c>
      <c r="G19" s="142">
        <f>(D19+E19+F19)/3</f>
        <v>1</v>
      </c>
      <c r="H19" s="130">
        <v>0.7</v>
      </c>
      <c r="I19" s="142">
        <f>F19-G19</f>
        <v>-0.5</v>
      </c>
    </row>
    <row r="20" spans="2:9" ht="15.75" customHeight="1">
      <c r="B20" s="144"/>
      <c r="C20" s="144" t="s">
        <v>162</v>
      </c>
      <c r="D20" s="143">
        <v>0.8</v>
      </c>
      <c r="E20" s="143">
        <v>4.7</v>
      </c>
      <c r="F20" s="130">
        <v>0.8</v>
      </c>
      <c r="G20" s="142">
        <f>(D20+E20+F20)/3</f>
        <v>2.1</v>
      </c>
      <c r="H20" s="130">
        <v>0.5</v>
      </c>
      <c r="I20" s="142">
        <f>F20-G20</f>
        <v>-1.3</v>
      </c>
    </row>
    <row r="21" spans="2:9" ht="15.75" customHeight="1">
      <c r="B21" s="144"/>
      <c r="C21" s="144" t="s">
        <v>161</v>
      </c>
      <c r="D21" s="143">
        <v>0.7</v>
      </c>
      <c r="E21" s="143">
        <v>1.9</v>
      </c>
      <c r="F21" s="130">
        <v>0.3</v>
      </c>
      <c r="G21" s="142">
        <f>(D21+E21+F21)/3</f>
        <v>0.96666666666666645</v>
      </c>
      <c r="H21" s="130">
        <v>0.4</v>
      </c>
      <c r="I21" s="142">
        <f>F21-G21</f>
        <v>-0.66666666666666652</v>
      </c>
    </row>
    <row r="22" spans="2:9" ht="15.75" customHeight="1">
      <c r="B22" s="141"/>
      <c r="C22" s="141" t="s">
        <v>160</v>
      </c>
      <c r="D22" s="140">
        <v>0.8</v>
      </c>
      <c r="E22" s="140">
        <v>2.4</v>
      </c>
      <c r="F22" s="139">
        <v>0.3</v>
      </c>
      <c r="G22" s="138">
        <f>(D22+E22+F22)/3</f>
        <v>1.1666666666666667</v>
      </c>
      <c r="H22" s="139">
        <v>0.6</v>
      </c>
      <c r="I22" s="138">
        <f>F22-G22</f>
        <v>-0.8666666666666667</v>
      </c>
    </row>
    <row r="23" spans="2:9">
      <c r="B23" s="132"/>
      <c r="C23" s="132"/>
      <c r="D23" s="132"/>
      <c r="E23" s="132"/>
      <c r="F23" s="132"/>
      <c r="G23" s="133"/>
      <c r="H23" s="132"/>
      <c r="I23" s="133"/>
    </row>
    <row r="24" spans="2:9" ht="33" customHeight="1">
      <c r="B24" s="137"/>
      <c r="C24" s="137"/>
      <c r="D24" s="137"/>
      <c r="E24" s="137"/>
      <c r="F24" s="137"/>
      <c r="G24" s="137"/>
      <c r="H24" s="137"/>
      <c r="I24" s="137"/>
    </row>
    <row r="30" spans="2:9">
      <c r="C30" s="132"/>
      <c r="D30" s="136">
        <v>2012</v>
      </c>
      <c r="E30" s="135">
        <v>2013</v>
      </c>
      <c r="F30" s="135">
        <v>2014</v>
      </c>
      <c r="G30" s="134">
        <v>2015</v>
      </c>
      <c r="H30" s="132"/>
    </row>
    <row r="31" spans="2:9">
      <c r="C31" s="128" t="s">
        <v>159</v>
      </c>
      <c r="D31" s="131">
        <f>D7</f>
        <v>24.5</v>
      </c>
      <c r="E31" s="131">
        <f>E7</f>
        <v>84.6</v>
      </c>
      <c r="F31" s="131">
        <f>F7</f>
        <v>12.7</v>
      </c>
      <c r="G31" s="130">
        <f>H7</f>
        <v>19.5</v>
      </c>
    </row>
    <row r="32" spans="2:9">
      <c r="C32" s="132" t="s">
        <v>158</v>
      </c>
      <c r="D32" s="131">
        <f>D8</f>
        <v>2E-3</v>
      </c>
      <c r="E32" s="131">
        <f>E8</f>
        <v>0.01</v>
      </c>
      <c r="F32" s="131">
        <f>F8</f>
        <v>0.01</v>
      </c>
      <c r="G32" s="130">
        <f>H8</f>
        <v>0.03</v>
      </c>
    </row>
    <row r="33" spans="3:8">
      <c r="C33" s="132" t="s">
        <v>157</v>
      </c>
      <c r="D33" s="131">
        <f>D9</f>
        <v>1.4</v>
      </c>
      <c r="E33" s="131">
        <f>E9</f>
        <v>2.6</v>
      </c>
      <c r="F33" s="131">
        <f>F9</f>
        <v>0.8</v>
      </c>
      <c r="G33" s="130">
        <f>H9</f>
        <v>1.3</v>
      </c>
    </row>
    <row r="34" spans="3:8">
      <c r="C34" s="132" t="s">
        <v>156</v>
      </c>
      <c r="D34" s="131">
        <f>D10</f>
        <v>2.5</v>
      </c>
      <c r="E34" s="131">
        <f>E10</f>
        <v>15.3</v>
      </c>
      <c r="F34" s="131">
        <f>F10</f>
        <v>2.5</v>
      </c>
      <c r="G34" s="130">
        <f>H10</f>
        <v>1.7</v>
      </c>
    </row>
    <row r="35" spans="3:8">
      <c r="C35" s="132" t="s">
        <v>155</v>
      </c>
      <c r="D35" s="131">
        <f>D11</f>
        <v>9.5</v>
      </c>
      <c r="E35" s="131">
        <f>E11</f>
        <v>32.299999999999997</v>
      </c>
      <c r="F35" s="131">
        <f>F11</f>
        <v>5.5</v>
      </c>
      <c r="G35" s="130">
        <f>H11</f>
        <v>7.1</v>
      </c>
      <c r="H35" s="133"/>
    </row>
    <row r="36" spans="3:8">
      <c r="C36" s="132" t="s">
        <v>154</v>
      </c>
      <c r="D36" s="131">
        <f>D12</f>
        <v>11.1</v>
      </c>
      <c r="E36" s="131">
        <f>E12</f>
        <v>34.5</v>
      </c>
      <c r="F36" s="131">
        <f>F12</f>
        <v>4</v>
      </c>
      <c r="G36" s="130">
        <f>H12</f>
        <v>9.3000000000000007</v>
      </c>
    </row>
    <row r="37" spans="3:8">
      <c r="D37" s="129"/>
      <c r="E37" s="129"/>
      <c r="F37" s="129"/>
    </row>
  </sheetData>
  <mergeCells count="4">
    <mergeCell ref="B24:I24"/>
    <mergeCell ref="B17:C17"/>
    <mergeCell ref="D5:H5"/>
    <mergeCell ref="B15:C15"/>
  </mergeCells>
  <printOptions horizontalCentered="1"/>
  <pageMargins left="0.63" right="0.47" top="0.53" bottom="0.74" header="0.51181102362204722" footer="0.51181102362204722"/>
  <pageSetup paperSize="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32"/>
  <sheetViews>
    <sheetView workbookViewId="0">
      <pane xSplit="2" ySplit="6" topLeftCell="C7" activePane="bottomRight" state="frozen"/>
      <selection activeCell="A5" sqref="A5:I13"/>
      <selection pane="topRight" activeCell="A5" sqref="A5:I13"/>
      <selection pane="bottomLeft" activeCell="A5" sqref="A5:I13"/>
      <selection pane="bottomRight" activeCell="M1" sqref="M1:M1048576"/>
    </sheetView>
  </sheetViews>
  <sheetFormatPr defaultRowHeight="12.75"/>
  <cols>
    <col min="1" max="1" width="5.140625" style="128" customWidth="1"/>
    <col min="2" max="2" width="18.28515625" style="128" customWidth="1"/>
    <col min="3" max="3" width="12.140625" style="128" customWidth="1"/>
    <col min="4" max="4" width="16.85546875" style="128" customWidth="1"/>
    <col min="5" max="5" width="12.140625" style="128" customWidth="1"/>
    <col min="6" max="6" width="15.7109375" style="128" customWidth="1"/>
    <col min="7" max="7" width="13" style="128" customWidth="1"/>
    <col min="8" max="8" width="13.140625" style="128" customWidth="1"/>
    <col min="9" max="9" width="13.28515625" style="128" customWidth="1"/>
    <col min="10" max="10" width="9.42578125" style="128" hidden="1" customWidth="1"/>
    <col min="11" max="11" width="9.7109375" style="128" hidden="1" customWidth="1"/>
    <col min="12" max="12" width="9.140625" style="128"/>
    <col min="13" max="13" width="0" style="128" hidden="1" customWidth="1"/>
    <col min="14" max="16384" width="9.140625" style="128"/>
  </cols>
  <sheetData>
    <row r="2" spans="1:14" s="180" customFormat="1" ht="26.25" customHeight="1">
      <c r="B2" s="192" t="s">
        <v>196</v>
      </c>
      <c r="C2" s="192"/>
      <c r="D2" s="192"/>
      <c r="E2" s="192"/>
    </row>
    <row r="3" spans="1:14" ht="13.5" thickBot="1">
      <c r="A3" s="160"/>
      <c r="B3" s="160"/>
      <c r="C3" s="160"/>
      <c r="D3" s="160"/>
      <c r="E3" s="160"/>
      <c r="F3" s="160"/>
      <c r="G3" s="160"/>
      <c r="H3" s="160"/>
      <c r="I3" s="160"/>
    </row>
    <row r="4" spans="1:14" ht="21" customHeight="1">
      <c r="A4" s="191" t="s">
        <v>195</v>
      </c>
      <c r="B4" s="191" t="s">
        <v>194</v>
      </c>
      <c r="C4" s="190" t="s">
        <v>193</v>
      </c>
      <c r="D4" s="190"/>
      <c r="E4" s="190"/>
      <c r="F4" s="190"/>
      <c r="G4" s="190"/>
      <c r="H4" s="190" t="s">
        <v>192</v>
      </c>
      <c r="I4" s="190"/>
      <c r="L4" s="132"/>
    </row>
    <row r="5" spans="1:14" ht="21" customHeight="1">
      <c r="A5" s="188"/>
      <c r="B5" s="188"/>
      <c r="C5" s="189">
        <v>2014</v>
      </c>
      <c r="D5" s="189"/>
      <c r="E5" s="189">
        <v>2015</v>
      </c>
      <c r="F5" s="189"/>
      <c r="G5" s="189"/>
      <c r="H5" s="188" t="s">
        <v>190</v>
      </c>
      <c r="I5" s="188" t="s">
        <v>191</v>
      </c>
      <c r="L5" s="132"/>
    </row>
    <row r="6" spans="1:14" ht="27.75" customHeight="1" thickBot="1">
      <c r="A6" s="187"/>
      <c r="B6" s="187"/>
      <c r="C6" s="154" t="s">
        <v>190</v>
      </c>
      <c r="D6" s="154" t="s">
        <v>189</v>
      </c>
      <c r="E6" s="154" t="s">
        <v>190</v>
      </c>
      <c r="F6" s="154" t="s">
        <v>189</v>
      </c>
      <c r="G6" s="154" t="s">
        <v>188</v>
      </c>
      <c r="H6" s="187"/>
      <c r="I6" s="187"/>
      <c r="L6" s="132"/>
    </row>
    <row r="7" spans="1:14">
      <c r="A7" s="130">
        <v>1</v>
      </c>
      <c r="B7" s="182" t="s">
        <v>187</v>
      </c>
      <c r="C7" s="180">
        <v>583</v>
      </c>
      <c r="D7" s="180">
        <v>0.5</v>
      </c>
      <c r="E7" s="178">
        <v>359</v>
      </c>
      <c r="F7" s="179">
        <f>E7/K7*100</f>
        <v>0.20589939033133167</v>
      </c>
      <c r="G7" s="130">
        <f>E7-C7</f>
        <v>-224</v>
      </c>
      <c r="H7" s="184">
        <v>38</v>
      </c>
      <c r="I7" s="152">
        <f>H7/E7*100</f>
        <v>10.584958217270195</v>
      </c>
      <c r="J7" s="186"/>
      <c r="K7" s="185">
        <v>174357</v>
      </c>
      <c r="M7" s="128">
        <v>0.2</v>
      </c>
      <c r="N7" s="170"/>
    </row>
    <row r="8" spans="1:14">
      <c r="A8" s="130">
        <v>2</v>
      </c>
      <c r="B8" s="182" t="s">
        <v>2</v>
      </c>
      <c r="C8" s="180">
        <v>281</v>
      </c>
      <c r="D8" s="180">
        <v>0.1</v>
      </c>
      <c r="E8" s="178">
        <v>573</v>
      </c>
      <c r="F8" s="179">
        <f>E8/K8*100</f>
        <v>0.22379140922192453</v>
      </c>
      <c r="G8" s="130">
        <f>E8-C8</f>
        <v>292</v>
      </c>
      <c r="H8" s="184">
        <v>22</v>
      </c>
      <c r="I8" s="152">
        <f>H8/E8*100</f>
        <v>3.8394415357766145</v>
      </c>
      <c r="J8" s="177"/>
      <c r="K8" s="176">
        <v>256042</v>
      </c>
      <c r="M8" s="128">
        <v>0.2</v>
      </c>
      <c r="N8" s="170"/>
    </row>
    <row r="9" spans="1:14">
      <c r="A9" s="130">
        <v>3</v>
      </c>
      <c r="B9" s="182" t="s">
        <v>3</v>
      </c>
      <c r="C9" s="180">
        <v>136</v>
      </c>
      <c r="D9" s="180">
        <v>0.1</v>
      </c>
      <c r="E9" s="178">
        <v>86</v>
      </c>
      <c r="F9" s="179">
        <f>E9/K9*100</f>
        <v>4.372673839207631E-2</v>
      </c>
      <c r="G9" s="130">
        <f>E9-C9</f>
        <v>-50</v>
      </c>
      <c r="H9" s="184">
        <v>10</v>
      </c>
      <c r="I9" s="152">
        <v>0</v>
      </c>
      <c r="J9" s="177"/>
      <c r="K9" s="176">
        <v>196676</v>
      </c>
      <c r="M9" s="128">
        <v>0</v>
      </c>
      <c r="N9" s="170"/>
    </row>
    <row r="10" spans="1:14">
      <c r="A10" s="130">
        <v>4</v>
      </c>
      <c r="B10" s="182" t="s">
        <v>4</v>
      </c>
      <c r="C10" s="180">
        <v>1193</v>
      </c>
      <c r="D10" s="180">
        <v>0.5</v>
      </c>
      <c r="E10" s="178">
        <v>1516</v>
      </c>
      <c r="F10" s="179">
        <f>E10/K10*100</f>
        <v>0.50997066659490298</v>
      </c>
      <c r="G10" s="130">
        <f>E10-C10</f>
        <v>323</v>
      </c>
      <c r="H10" s="178">
        <v>297</v>
      </c>
      <c r="I10" s="152">
        <f>H10/E10*100</f>
        <v>19.5910290237467</v>
      </c>
      <c r="J10" s="177"/>
      <c r="K10" s="176">
        <v>297272</v>
      </c>
      <c r="M10" s="128">
        <v>0.5</v>
      </c>
      <c r="N10" s="170"/>
    </row>
    <row r="11" spans="1:14">
      <c r="A11" s="130">
        <v>5</v>
      </c>
      <c r="B11" s="182" t="s">
        <v>5</v>
      </c>
      <c r="C11" s="180">
        <v>1170</v>
      </c>
      <c r="D11" s="180">
        <v>0.4</v>
      </c>
      <c r="E11" s="178">
        <v>3638</v>
      </c>
      <c r="F11" s="179">
        <f>E11/K11*100</f>
        <v>1.1495197168857432</v>
      </c>
      <c r="G11" s="130">
        <f>E11-C11</f>
        <v>2468</v>
      </c>
      <c r="H11" s="178">
        <v>224</v>
      </c>
      <c r="I11" s="152">
        <f>H11/E11*100</f>
        <v>6.1572292468389227</v>
      </c>
      <c r="J11" s="177"/>
      <c r="K11" s="176">
        <v>316480</v>
      </c>
      <c r="M11" s="128">
        <v>1.1000000000000001</v>
      </c>
      <c r="N11" s="170"/>
    </row>
    <row r="12" spans="1:14">
      <c r="A12" s="130">
        <v>6</v>
      </c>
      <c r="B12" s="182" t="s">
        <v>6</v>
      </c>
      <c r="C12" s="180">
        <v>542</v>
      </c>
      <c r="D12" s="180">
        <v>0.3</v>
      </c>
      <c r="E12" s="178">
        <v>752</v>
      </c>
      <c r="F12" s="179">
        <f>E12/K12*100</f>
        <v>0.35206157332197247</v>
      </c>
      <c r="G12" s="130">
        <f>E12-C12</f>
        <v>210</v>
      </c>
      <c r="H12" s="178">
        <v>18</v>
      </c>
      <c r="I12" s="152">
        <f>H12/E12*100</f>
        <v>2.3936170212765959</v>
      </c>
      <c r="J12" s="177"/>
      <c r="K12" s="176">
        <v>213599</v>
      </c>
      <c r="M12" s="128">
        <v>0.4</v>
      </c>
      <c r="N12" s="170"/>
    </row>
    <row r="13" spans="1:14">
      <c r="A13" s="130">
        <v>7</v>
      </c>
      <c r="B13" s="182" t="s">
        <v>186</v>
      </c>
      <c r="C13" s="180">
        <v>605</v>
      </c>
      <c r="D13" s="180">
        <v>0.3</v>
      </c>
      <c r="E13" s="178">
        <v>907</v>
      </c>
      <c r="F13" s="179">
        <f>E13/K13*100</f>
        <v>0.3663906281559281</v>
      </c>
      <c r="G13" s="130">
        <f>E13-C13</f>
        <v>302</v>
      </c>
      <c r="H13" s="178">
        <v>268</v>
      </c>
      <c r="I13" s="152">
        <f>H13/E13*100</f>
        <v>29.547960308710032</v>
      </c>
      <c r="J13" s="177"/>
      <c r="K13" s="176">
        <v>247550</v>
      </c>
      <c r="M13" s="128">
        <v>0.4</v>
      </c>
      <c r="N13" s="170"/>
    </row>
    <row r="14" spans="1:14">
      <c r="A14" s="130">
        <v>8</v>
      </c>
      <c r="B14" s="182" t="s">
        <v>8</v>
      </c>
      <c r="C14" s="180">
        <v>871</v>
      </c>
      <c r="D14" s="180">
        <v>0.5</v>
      </c>
      <c r="E14" s="178">
        <v>1008</v>
      </c>
      <c r="F14" s="179">
        <f>E14/K14*100</f>
        <v>0.48901178867704848</v>
      </c>
      <c r="G14" s="130">
        <f>E14-C14</f>
        <v>137</v>
      </c>
      <c r="H14" s="178">
        <v>87</v>
      </c>
      <c r="I14" s="152">
        <f>H14/E14*100</f>
        <v>8.6309523809523814</v>
      </c>
      <c r="J14" s="177"/>
      <c r="K14" s="176">
        <v>206130</v>
      </c>
      <c r="M14" s="128">
        <v>0.5</v>
      </c>
      <c r="N14" s="170"/>
    </row>
    <row r="15" spans="1:14">
      <c r="A15" s="130">
        <v>9</v>
      </c>
      <c r="B15" s="182" t="s">
        <v>185</v>
      </c>
      <c r="C15" s="180">
        <v>206</v>
      </c>
      <c r="D15" s="180">
        <v>0.2</v>
      </c>
      <c r="E15" s="178">
        <v>814</v>
      </c>
      <c r="F15" s="179">
        <f>E15/K15*100</f>
        <v>0.6222195043647093</v>
      </c>
      <c r="G15" s="130">
        <f>E15-C15</f>
        <v>608</v>
      </c>
      <c r="H15" s="178">
        <v>228</v>
      </c>
      <c r="I15" s="152">
        <f>H15/E15*100</f>
        <v>28.009828009828009</v>
      </c>
      <c r="J15" s="177"/>
      <c r="K15" s="176">
        <v>130822</v>
      </c>
      <c r="M15" s="128">
        <v>0.6</v>
      </c>
      <c r="N15" s="170"/>
    </row>
    <row r="16" spans="1:14">
      <c r="A16" s="130">
        <v>10</v>
      </c>
      <c r="B16" s="182" t="s">
        <v>9</v>
      </c>
      <c r="C16" s="180">
        <v>250</v>
      </c>
      <c r="D16" s="180">
        <v>0.2</v>
      </c>
      <c r="E16" s="178">
        <v>495</v>
      </c>
      <c r="F16" s="179">
        <f>E16/K16*100</f>
        <v>0.2863108699801607</v>
      </c>
      <c r="G16" s="130">
        <f>E16-C16</f>
        <v>245</v>
      </c>
      <c r="H16" s="178">
        <v>6</v>
      </c>
      <c r="I16" s="152">
        <f>H16/E16*100</f>
        <v>1.2121212121212122</v>
      </c>
      <c r="J16" s="177"/>
      <c r="K16" s="176">
        <v>172889</v>
      </c>
      <c r="M16" s="128">
        <v>0.3</v>
      </c>
      <c r="N16" s="170"/>
    </row>
    <row r="17" spans="1:14">
      <c r="A17" s="130">
        <v>11</v>
      </c>
      <c r="B17" s="182" t="s">
        <v>10</v>
      </c>
      <c r="C17" s="180">
        <v>1185</v>
      </c>
      <c r="D17" s="180">
        <v>0.5</v>
      </c>
      <c r="E17" s="178">
        <v>1877</v>
      </c>
      <c r="F17" s="179">
        <f>E17/K17*100</f>
        <v>0.72433567189176251</v>
      </c>
      <c r="G17" s="130">
        <f>E17-C17</f>
        <v>692</v>
      </c>
      <c r="H17" s="178">
        <v>61</v>
      </c>
      <c r="I17" s="152">
        <f>H17/E17*100</f>
        <v>3.2498668087373472</v>
      </c>
      <c r="J17" s="177"/>
      <c r="K17" s="176">
        <v>259134</v>
      </c>
      <c r="M17" s="128">
        <v>0.7</v>
      </c>
      <c r="N17" s="170"/>
    </row>
    <row r="18" spans="1:14">
      <c r="A18" s="130">
        <v>12</v>
      </c>
      <c r="B18" s="182" t="s">
        <v>11</v>
      </c>
      <c r="C18" s="180">
        <v>269</v>
      </c>
      <c r="D18" s="180">
        <v>0.1</v>
      </c>
      <c r="E18" s="178">
        <v>3080</v>
      </c>
      <c r="F18" s="179">
        <f>E18/K18*100</f>
        <v>1.2053615106153996</v>
      </c>
      <c r="G18" s="130">
        <f>E18-C18</f>
        <v>2811</v>
      </c>
      <c r="H18" s="178">
        <v>4</v>
      </c>
      <c r="I18" s="152">
        <f>H18/E18*100</f>
        <v>0.12987012987012986</v>
      </c>
      <c r="J18" s="177"/>
      <c r="K18" s="176">
        <v>255525</v>
      </c>
      <c r="M18" s="128">
        <v>1.2</v>
      </c>
      <c r="N18" s="170"/>
    </row>
    <row r="19" spans="1:14">
      <c r="A19" s="130">
        <v>13</v>
      </c>
      <c r="B19" s="182" t="s">
        <v>12</v>
      </c>
      <c r="C19" s="180">
        <v>123</v>
      </c>
      <c r="D19" s="180">
        <v>0.1</v>
      </c>
      <c r="E19" s="178">
        <v>125</v>
      </c>
      <c r="F19" s="179">
        <f>E19/K19*100</f>
        <v>7.4132501467823533E-2</v>
      </c>
      <c r="G19" s="130">
        <f>E19-C19</f>
        <v>2</v>
      </c>
      <c r="H19" s="178">
        <v>6</v>
      </c>
      <c r="I19" s="152">
        <v>0</v>
      </c>
      <c r="J19" s="177"/>
      <c r="K19" s="176">
        <v>168617</v>
      </c>
      <c r="M19" s="128">
        <v>0.1</v>
      </c>
      <c r="N19" s="170"/>
    </row>
    <row r="20" spans="1:14">
      <c r="A20" s="130">
        <v>14</v>
      </c>
      <c r="B20" s="182" t="s">
        <v>184</v>
      </c>
      <c r="C20" s="180">
        <v>2428</v>
      </c>
      <c r="D20" s="180">
        <v>2.1</v>
      </c>
      <c r="E20" s="178">
        <v>363</v>
      </c>
      <c r="F20" s="179">
        <f>E20/K20*100</f>
        <v>0.27934895532725385</v>
      </c>
      <c r="G20" s="130">
        <f>E20-C20</f>
        <v>-2065</v>
      </c>
      <c r="H20" s="178">
        <v>0</v>
      </c>
      <c r="I20" s="152">
        <f>H20/E20*100</f>
        <v>0</v>
      </c>
      <c r="J20" s="177"/>
      <c r="K20" s="176">
        <v>129945</v>
      </c>
      <c r="M20" s="128">
        <v>0.3</v>
      </c>
      <c r="N20" s="170"/>
    </row>
    <row r="21" spans="1:14">
      <c r="A21" s="130">
        <v>15</v>
      </c>
      <c r="B21" s="182" t="s">
        <v>183</v>
      </c>
      <c r="C21" s="180">
        <v>334</v>
      </c>
      <c r="D21" s="180">
        <v>1.1000000000000001</v>
      </c>
      <c r="E21" s="178">
        <v>550</v>
      </c>
      <c r="F21" s="179">
        <f>E21/K21*100</f>
        <v>1.6744809109176158</v>
      </c>
      <c r="G21" s="130">
        <f>E21-C21</f>
        <v>216</v>
      </c>
      <c r="H21" s="178">
        <v>0</v>
      </c>
      <c r="I21" s="152">
        <f>H21/E21*100</f>
        <v>0</v>
      </c>
      <c r="J21" s="177"/>
      <c r="K21" s="176">
        <v>32846</v>
      </c>
      <c r="M21" s="128">
        <v>1.7</v>
      </c>
      <c r="N21" s="170"/>
    </row>
    <row r="22" spans="1:14">
      <c r="A22" s="130">
        <v>16</v>
      </c>
      <c r="B22" s="182" t="s">
        <v>182</v>
      </c>
      <c r="C22" s="180">
        <v>113</v>
      </c>
      <c r="D22" s="183">
        <v>0</v>
      </c>
      <c r="E22" s="178">
        <v>665</v>
      </c>
      <c r="F22" s="179">
        <f>E22/K22*100</f>
        <v>0.20412611003164721</v>
      </c>
      <c r="G22" s="130">
        <f>E22-C22</f>
        <v>552</v>
      </c>
      <c r="H22" s="178">
        <v>59</v>
      </c>
      <c r="I22" s="152">
        <f>H22/E22*100</f>
        <v>8.8721804511278197</v>
      </c>
      <c r="J22" s="177"/>
      <c r="K22" s="176">
        <v>325779</v>
      </c>
      <c r="M22" s="128">
        <v>0.2</v>
      </c>
      <c r="N22" s="170"/>
    </row>
    <row r="23" spans="1:14">
      <c r="A23" s="130">
        <v>17</v>
      </c>
      <c r="B23" s="182" t="s">
        <v>181</v>
      </c>
      <c r="C23" s="180">
        <v>199</v>
      </c>
      <c r="D23" s="180">
        <v>0.8</v>
      </c>
      <c r="E23" s="178">
        <v>180</v>
      </c>
      <c r="F23" s="179">
        <f>E23/K23*100</f>
        <v>0.70414270625513442</v>
      </c>
      <c r="G23" s="130">
        <f>E23-C23</f>
        <v>-19</v>
      </c>
      <c r="H23" s="178">
        <v>8</v>
      </c>
      <c r="I23" s="152">
        <f>H23/E23*100</f>
        <v>4.4444444444444446</v>
      </c>
      <c r="J23" s="177"/>
      <c r="K23" s="176">
        <v>25563</v>
      </c>
      <c r="M23" s="128">
        <v>0.7</v>
      </c>
      <c r="N23" s="170"/>
    </row>
    <row r="24" spans="1:14">
      <c r="A24" s="130">
        <v>18</v>
      </c>
      <c r="B24" s="182" t="s">
        <v>14</v>
      </c>
      <c r="C24" s="180">
        <v>1268</v>
      </c>
      <c r="D24" s="180">
        <v>0.6</v>
      </c>
      <c r="E24" s="178">
        <v>977</v>
      </c>
      <c r="F24" s="179">
        <f>E24/K24*100</f>
        <v>0.41177759794996288</v>
      </c>
      <c r="G24" s="130">
        <f>E24-C24</f>
        <v>-291</v>
      </c>
      <c r="H24" s="178">
        <v>0</v>
      </c>
      <c r="I24" s="152">
        <f>H24/E24*100</f>
        <v>0</v>
      </c>
      <c r="J24" s="177"/>
      <c r="K24" s="176">
        <v>237264</v>
      </c>
      <c r="M24" s="128">
        <v>0.4</v>
      </c>
      <c r="N24" s="170"/>
    </row>
    <row r="25" spans="1:14">
      <c r="A25" s="130">
        <v>19</v>
      </c>
      <c r="B25" s="182" t="s">
        <v>180</v>
      </c>
      <c r="C25" s="180">
        <v>240</v>
      </c>
      <c r="D25" s="180">
        <v>0.6</v>
      </c>
      <c r="E25" s="178">
        <v>256</v>
      </c>
      <c r="F25" s="179">
        <f>E25/K25*100</f>
        <v>0.55967294112503008</v>
      </c>
      <c r="G25" s="130">
        <f>E25-C25</f>
        <v>16</v>
      </c>
      <c r="H25" s="178">
        <v>3</v>
      </c>
      <c r="I25" s="152">
        <f>H25/E25*100</f>
        <v>1.171875</v>
      </c>
      <c r="J25" s="177"/>
      <c r="K25" s="176">
        <v>45741</v>
      </c>
      <c r="M25" s="128">
        <v>0.6</v>
      </c>
      <c r="N25" s="170"/>
    </row>
    <row r="26" spans="1:14">
      <c r="A26" s="130">
        <v>20</v>
      </c>
      <c r="B26" s="182" t="s">
        <v>179</v>
      </c>
      <c r="C26" s="180">
        <v>268</v>
      </c>
      <c r="D26" s="180">
        <v>0.1</v>
      </c>
      <c r="E26" s="178">
        <v>1008</v>
      </c>
      <c r="F26" s="179">
        <f>E26/K26*100</f>
        <v>0.50794930585300713</v>
      </c>
      <c r="G26" s="130">
        <f>E26-C26</f>
        <v>740</v>
      </c>
      <c r="H26" s="178">
        <v>0</v>
      </c>
      <c r="I26" s="152">
        <f>H26/E26*100</f>
        <v>0</v>
      </c>
      <c r="J26" s="177"/>
      <c r="K26" s="176">
        <v>198445</v>
      </c>
      <c r="M26" s="128">
        <v>0.5</v>
      </c>
      <c r="N26" s="170"/>
    </row>
    <row r="27" spans="1:14">
      <c r="A27" s="130">
        <v>21</v>
      </c>
      <c r="B27" s="182" t="s">
        <v>17</v>
      </c>
      <c r="C27" s="180">
        <v>93</v>
      </c>
      <c r="D27" s="180">
        <v>0.1</v>
      </c>
      <c r="E27" s="178">
        <v>43</v>
      </c>
      <c r="F27" s="179">
        <f>E27/K27*100</f>
        <v>2.2522404554763488E-2</v>
      </c>
      <c r="G27" s="130">
        <f>E27-C27</f>
        <v>-50</v>
      </c>
      <c r="H27" s="178">
        <v>0</v>
      </c>
      <c r="I27" s="152">
        <f>H27/E27*100</f>
        <v>0</v>
      </c>
      <c r="J27" s="177"/>
      <c r="K27" s="176">
        <v>190921</v>
      </c>
      <c r="M27" s="128">
        <v>0</v>
      </c>
      <c r="N27" s="170"/>
    </row>
    <row r="28" spans="1:14">
      <c r="A28" s="130">
        <v>22</v>
      </c>
      <c r="B28" s="181" t="s">
        <v>15</v>
      </c>
      <c r="C28" s="180">
        <v>254</v>
      </c>
      <c r="D28" s="180">
        <v>0.5</v>
      </c>
      <c r="E28" s="178">
        <v>208</v>
      </c>
      <c r="F28" s="179">
        <f>E28/K28*100</f>
        <v>0.32880696817844102</v>
      </c>
      <c r="G28" s="130">
        <f>E28-C28</f>
        <v>-46</v>
      </c>
      <c r="H28" s="178">
        <v>55</v>
      </c>
      <c r="I28" s="152">
        <v>0</v>
      </c>
      <c r="J28" s="177"/>
      <c r="K28" s="176">
        <v>63259</v>
      </c>
      <c r="M28" s="128">
        <v>0.3</v>
      </c>
      <c r="N28" s="170"/>
    </row>
    <row r="29" spans="1:14" ht="13.5" thickBot="1">
      <c r="A29" s="130">
        <v>23</v>
      </c>
      <c r="B29" s="175" t="s">
        <v>178</v>
      </c>
      <c r="C29" s="168">
        <v>105</v>
      </c>
      <c r="D29" s="168">
        <v>0.9</v>
      </c>
      <c r="E29" s="173">
        <v>117</v>
      </c>
      <c r="F29" s="174">
        <f>E29/K29*100</f>
        <v>0.94606614376970977</v>
      </c>
      <c r="G29" s="139">
        <f>E29-C29</f>
        <v>12</v>
      </c>
      <c r="H29" s="173">
        <v>0</v>
      </c>
      <c r="I29" s="152">
        <f>H29/E29*100</f>
        <v>0</v>
      </c>
      <c r="J29" s="172"/>
      <c r="K29" s="171">
        <v>12367</v>
      </c>
      <c r="M29" s="128">
        <v>0.9</v>
      </c>
      <c r="N29" s="170"/>
    </row>
    <row r="30" spans="1:14">
      <c r="A30" s="169" t="s">
        <v>177</v>
      </c>
      <c r="B30" s="169"/>
      <c r="C30" s="168">
        <f>SUM(C7:C29)</f>
        <v>12716</v>
      </c>
      <c r="D30" s="168">
        <v>0.4</v>
      </c>
      <c r="E30" s="167">
        <f>SUM(E7:E29)</f>
        <v>19597</v>
      </c>
      <c r="F30" s="166">
        <f>E30/K30*100</f>
        <v>0.4713964105365529</v>
      </c>
      <c r="G30" s="165">
        <f>E30-C30</f>
        <v>6881</v>
      </c>
      <c r="H30" s="164">
        <f>SUM(H7:H29)</f>
        <v>1394</v>
      </c>
      <c r="I30" s="163">
        <f>H30/E30*100</f>
        <v>7.1133336735214572</v>
      </c>
      <c r="J30" s="162">
        <f>SUM(J7:J29)</f>
        <v>0</v>
      </c>
      <c r="K30" s="161">
        <f>SUM(K7:K29)</f>
        <v>4157223</v>
      </c>
    </row>
    <row r="31" spans="1:14">
      <c r="C31" s="130"/>
    </row>
    <row r="32" spans="1:14">
      <c r="C32" s="130"/>
    </row>
  </sheetData>
  <mergeCells count="10">
    <mergeCell ref="B2:E2"/>
    <mergeCell ref="I5:I6"/>
    <mergeCell ref="H4:I4"/>
    <mergeCell ref="A30:B30"/>
    <mergeCell ref="A4:A6"/>
    <mergeCell ref="B4:B6"/>
    <mergeCell ref="C5:D5"/>
    <mergeCell ref="E5:G5"/>
    <mergeCell ref="C4:G4"/>
    <mergeCell ref="H5:H6"/>
  </mergeCells>
  <pageMargins left="0.49" right="0.27" top="0.88" bottom="0.68"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NVVR</vt:lpstr>
      <vt:lpstr>negdsen tosov</vt:lpstr>
      <vt:lpstr>tovlorson tosov</vt:lpstr>
      <vt:lpstr>tosviin orlogo zarlaga</vt:lpstr>
      <vt:lpstr>tatvariin orlogo</vt:lpstr>
      <vt:lpstr>or avlaga_oron nutag</vt:lpstr>
      <vt:lpstr>Industry</vt:lpstr>
      <vt:lpstr>hor</vt:lpstr>
      <vt:lpstr>horsum</vt:lpstr>
      <vt:lpstr>telsum </vt:lpstr>
      <vt:lpstr>tel</vt:lpstr>
      <vt:lpstr>niigmiin daatgal</vt:lpstr>
      <vt:lpstr>niigmiin daatgal 1</vt:lpstr>
      <vt:lpstr>une</vt:lpstr>
      <vt:lpstr>bank</vt:lpstr>
      <vt:lpstr>ervvl mend</vt:lpstr>
      <vt:lpstr>gemt hereg</vt:lpstr>
      <vt:lpstr>'ervvl mend'!Print_Area</vt:lpstr>
      <vt:lpstr>hor!Print_Area</vt:lpstr>
      <vt:lpstr>'or avlaga_oron nutag'!Print_Titles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Electronics</dc:creator>
  <cp:lastModifiedBy>Sarmandakh</cp:lastModifiedBy>
  <cp:lastPrinted>2015-09-11T02:58:09Z</cp:lastPrinted>
  <dcterms:created xsi:type="dcterms:W3CDTF">1998-06-05T18:00:41Z</dcterms:created>
  <dcterms:modified xsi:type="dcterms:W3CDTF">2015-09-11T03:13:44Z</dcterms:modified>
</cp:coreProperties>
</file>